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Clock Genes Review\7. Composite Data for Analyses\"/>
    </mc:Choice>
  </mc:AlternateContent>
  <xr:revisionPtr revIDLastSave="0" documentId="13_ncr:1_{089675A2-8478-42F3-A783-38D64DB071FD}" xr6:coauthVersionLast="47" xr6:coauthVersionMax="47" xr10:uidLastSave="{00000000-0000-0000-0000-000000000000}"/>
  <bookViews>
    <workbookView xWindow="-110" yWindow="-110" windowWidth="19420" windowHeight="10420" tabRatio="913" activeTab="6" xr2:uid="{739F04B7-3A5C-41E8-87C6-0BB53BAAEF2C}"/>
  </bookViews>
  <sheets>
    <sheet name="All" sheetId="5" r:id="rId1"/>
    <sheet name="Clock" sheetId="1" r:id="rId2"/>
    <sheet name="Adcyap1" sheetId="2" r:id="rId3"/>
    <sheet name="NPAS2" sheetId="10" r:id="rId4"/>
    <sheet name="CREB1" sheetId="9" r:id="rId5"/>
    <sheet name="Migration Data" sheetId="4" r:id="rId6"/>
    <sheet name="Migr Dates Pre" sheetId="12" r:id="rId7"/>
    <sheet name="Migr Dates Post" sheetId="13" r:id="rId8"/>
    <sheet name="Resident Data" sheetId="6" r:id="rId9"/>
    <sheet name="NCBI Suppl Data" sheetId="3" r:id="rId10"/>
    <sheet name="Clock Analysis Data" sheetId="15" r:id="rId11"/>
    <sheet name="Adcyap1 Analysis Data" sheetId="14" r:id="rId12"/>
    <sheet name="Taxa for Distance Matrix" sheetId="16" r:id="rId13"/>
  </sheets>
  <definedNames>
    <definedName name="_Hlk90476164" localSheetId="1">Clock!$B$9</definedName>
    <definedName name="_Hlk90476202" localSheetId="1">Clock!$B$11</definedName>
    <definedName name="_Hlk91090135" localSheetId="1">Clock!$B$21</definedName>
    <definedName name="Angle">#REF!</definedName>
    <definedName name="Bearing">#REF!</definedName>
    <definedName name="LatA">#REF!</definedName>
    <definedName name="LatB">#REF!</definedName>
    <definedName name="LonA">#REF!</definedName>
    <definedName name="LonB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5" i="5" l="1"/>
  <c r="M84" i="5"/>
  <c r="M83" i="5"/>
  <c r="M82" i="5"/>
  <c r="H59" i="15"/>
  <c r="I2" i="13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2" i="14"/>
  <c r="B3" i="15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2" i="15"/>
  <c r="G72" i="14"/>
  <c r="H72" i="14"/>
  <c r="I72" i="14"/>
  <c r="J72" i="14"/>
  <c r="K72" i="14"/>
  <c r="L72" i="14"/>
  <c r="M72" i="14"/>
  <c r="N72" i="14"/>
  <c r="O72" i="14"/>
  <c r="P72" i="14"/>
  <c r="Q72" i="14"/>
  <c r="R72" i="14"/>
  <c r="S72" i="14"/>
  <c r="T72" i="14"/>
  <c r="U72" i="14"/>
  <c r="V72" i="14"/>
  <c r="W72" i="14"/>
  <c r="X72" i="14"/>
  <c r="Y72" i="14"/>
  <c r="F72" i="14"/>
  <c r="D72" i="14"/>
  <c r="C72" i="14"/>
  <c r="D54" i="14"/>
  <c r="Y71" i="14"/>
  <c r="X71" i="14"/>
  <c r="W71" i="14"/>
  <c r="V71" i="14"/>
  <c r="U71" i="14"/>
  <c r="T71" i="14"/>
  <c r="S71" i="14"/>
  <c r="R71" i="14"/>
  <c r="Q71" i="14"/>
  <c r="P71" i="14"/>
  <c r="O71" i="14"/>
  <c r="N71" i="14"/>
  <c r="M71" i="14"/>
  <c r="L71" i="14"/>
  <c r="K71" i="14"/>
  <c r="J71" i="14"/>
  <c r="I71" i="14"/>
  <c r="H71" i="14"/>
  <c r="G71" i="14"/>
  <c r="Y70" i="14"/>
  <c r="X70" i="14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J70" i="14"/>
  <c r="I70" i="14"/>
  <c r="H70" i="14"/>
  <c r="G70" i="14"/>
  <c r="D69" i="14"/>
  <c r="D68" i="14"/>
  <c r="D67" i="14"/>
  <c r="D66" i="14"/>
  <c r="D65" i="14"/>
  <c r="D64" i="14"/>
  <c r="D63" i="14"/>
  <c r="D62" i="14"/>
  <c r="D61" i="14"/>
  <c r="D60" i="14"/>
  <c r="D53" i="14"/>
  <c r="D52" i="14"/>
  <c r="D51" i="14"/>
  <c r="D50" i="14"/>
  <c r="D49" i="14"/>
  <c r="D24" i="14"/>
  <c r="D22" i="14"/>
  <c r="D21" i="14"/>
  <c r="D18" i="14"/>
  <c r="D16" i="14"/>
  <c r="D4" i="14"/>
  <c r="C69" i="14"/>
  <c r="C68" i="14"/>
  <c r="C67" i="14"/>
  <c r="C66" i="14"/>
  <c r="C65" i="14"/>
  <c r="C64" i="14"/>
  <c r="C63" i="14"/>
  <c r="C62" i="14"/>
  <c r="C61" i="14"/>
  <c r="C60" i="14"/>
  <c r="C54" i="14"/>
  <c r="C53" i="14"/>
  <c r="C52" i="14"/>
  <c r="C51" i="14"/>
  <c r="C50" i="14"/>
  <c r="C49" i="14"/>
  <c r="C24" i="14"/>
  <c r="C22" i="14"/>
  <c r="C21" i="14"/>
  <c r="C18" i="14"/>
  <c r="C16" i="14"/>
  <c r="C4" i="14"/>
  <c r="F71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2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E2" i="14"/>
  <c r="E3" i="14"/>
  <c r="E5" i="14"/>
  <c r="E6" i="14"/>
  <c r="E7" i="14"/>
  <c r="E8" i="14"/>
  <c r="E9" i="14"/>
  <c r="E10" i="14"/>
  <c r="E11" i="14"/>
  <c r="E12" i="14"/>
  <c r="E13" i="14"/>
  <c r="E14" i="14"/>
  <c r="E17" i="14"/>
  <c r="E19" i="14"/>
  <c r="E20" i="14"/>
  <c r="E23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54" i="14"/>
  <c r="E55" i="14"/>
  <c r="E57" i="14"/>
  <c r="E70" i="14"/>
  <c r="E71" i="14"/>
  <c r="D2" i="14"/>
  <c r="D3" i="14"/>
  <c r="D5" i="14"/>
  <c r="D6" i="14"/>
  <c r="D7" i="14"/>
  <c r="D8" i="14"/>
  <c r="D9" i="14"/>
  <c r="D10" i="14"/>
  <c r="D11" i="14"/>
  <c r="D12" i="14"/>
  <c r="D13" i="14"/>
  <c r="D14" i="14"/>
  <c r="D17" i="14"/>
  <c r="D19" i="14"/>
  <c r="D20" i="14"/>
  <c r="D23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55" i="14"/>
  <c r="D57" i="14"/>
  <c r="D70" i="14"/>
  <c r="D71" i="14"/>
  <c r="C2" i="14"/>
  <c r="C3" i="14"/>
  <c r="C5" i="14"/>
  <c r="C6" i="14"/>
  <c r="C7" i="14"/>
  <c r="C8" i="14"/>
  <c r="C9" i="14"/>
  <c r="C10" i="14"/>
  <c r="C11" i="14"/>
  <c r="C12" i="14"/>
  <c r="C13" i="14"/>
  <c r="C14" i="14"/>
  <c r="C17" i="14"/>
  <c r="C19" i="14"/>
  <c r="C20" i="14"/>
  <c r="C23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55" i="14"/>
  <c r="C57" i="14"/>
  <c r="C70" i="14"/>
  <c r="C71" i="14"/>
  <c r="X69" i="14"/>
  <c r="H69" i="14"/>
  <c r="G69" i="14"/>
  <c r="X68" i="14"/>
  <c r="H68" i="14"/>
  <c r="G68" i="14"/>
  <c r="X67" i="14"/>
  <c r="H67" i="14"/>
  <c r="G67" i="14"/>
  <c r="X66" i="14"/>
  <c r="H66" i="14"/>
  <c r="G66" i="14"/>
  <c r="X65" i="14"/>
  <c r="H65" i="14"/>
  <c r="G65" i="14"/>
  <c r="X64" i="14"/>
  <c r="H64" i="14"/>
  <c r="G64" i="14"/>
  <c r="X63" i="14"/>
  <c r="H63" i="14"/>
  <c r="G63" i="14"/>
  <c r="X62" i="14"/>
  <c r="H62" i="14"/>
  <c r="G62" i="14"/>
  <c r="X61" i="14"/>
  <c r="H61" i="14"/>
  <c r="G61" i="14"/>
  <c r="X60" i="14"/>
  <c r="H60" i="14"/>
  <c r="G60" i="14"/>
  <c r="X59" i="14"/>
  <c r="H59" i="14"/>
  <c r="G59" i="14"/>
  <c r="X58" i="14"/>
  <c r="H58" i="14"/>
  <c r="G58" i="14"/>
  <c r="X57" i="14"/>
  <c r="H57" i="14"/>
  <c r="G57" i="14"/>
  <c r="X56" i="14"/>
  <c r="H56" i="14"/>
  <c r="G56" i="14"/>
  <c r="X55" i="14"/>
  <c r="H55" i="14"/>
  <c r="G55" i="14"/>
  <c r="X54" i="14"/>
  <c r="H54" i="14"/>
  <c r="G54" i="14"/>
  <c r="X53" i="14"/>
  <c r="H53" i="14"/>
  <c r="G53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Y48" i="14"/>
  <c r="X48" i="14"/>
  <c r="W48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Y47" i="14"/>
  <c r="X47" i="14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Y46" i="14"/>
  <c r="X46" i="14"/>
  <c r="W46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Y45" i="14"/>
  <c r="X45" i="14"/>
  <c r="W45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Y42" i="14"/>
  <c r="X42" i="14"/>
  <c r="W42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Y40" i="14"/>
  <c r="X40" i="14"/>
  <c r="W40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Y38" i="14"/>
  <c r="X38" i="14"/>
  <c r="W38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Y37" i="14"/>
  <c r="X37" i="14"/>
  <c r="W37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Y36" i="14"/>
  <c r="X36" i="14"/>
  <c r="W36" i="14"/>
  <c r="V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Y35" i="14"/>
  <c r="X35" i="14"/>
  <c r="W35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Y9" i="14"/>
  <c r="X9" i="14"/>
  <c r="W9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Y8" i="14"/>
  <c r="X8" i="14"/>
  <c r="W8" i="14"/>
  <c r="V8" i="14"/>
  <c r="U8" i="14"/>
  <c r="T8" i="14"/>
  <c r="S8" i="14"/>
  <c r="R8" i="14"/>
  <c r="Q8" i="14"/>
  <c r="P8" i="14"/>
  <c r="O8" i="14"/>
  <c r="N8" i="14"/>
  <c r="M8" i="14"/>
  <c r="L8" i="14"/>
  <c r="K8" i="14"/>
  <c r="J8" i="14"/>
  <c r="I8" i="14"/>
  <c r="H8" i="14"/>
  <c r="G8" i="14"/>
  <c r="Y7" i="14"/>
  <c r="X7" i="14"/>
  <c r="W7" i="14"/>
  <c r="V7" i="14"/>
  <c r="U7" i="14"/>
  <c r="T7" i="14"/>
  <c r="S7" i="14"/>
  <c r="R7" i="14"/>
  <c r="Q7" i="14"/>
  <c r="P7" i="14"/>
  <c r="O7" i="14"/>
  <c r="N7" i="14"/>
  <c r="M7" i="14"/>
  <c r="L7" i="14"/>
  <c r="K7" i="14"/>
  <c r="J7" i="14"/>
  <c r="I7" i="14"/>
  <c r="H7" i="14"/>
  <c r="G7" i="14"/>
  <c r="Y6" i="14"/>
  <c r="X6" i="14"/>
  <c r="W6" i="14"/>
  <c r="V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H6" i="14"/>
  <c r="G6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Y4" i="14"/>
  <c r="X4" i="14"/>
  <c r="W4" i="14"/>
  <c r="V4" i="14"/>
  <c r="U4" i="14"/>
  <c r="T4" i="14"/>
  <c r="S4" i="14"/>
  <c r="R4" i="14"/>
  <c r="Q4" i="14"/>
  <c r="P4" i="14"/>
  <c r="O4" i="14"/>
  <c r="N4" i="14"/>
  <c r="M4" i="14"/>
  <c r="L4" i="14"/>
  <c r="K4" i="14"/>
  <c r="J4" i="14"/>
  <c r="I4" i="14"/>
  <c r="H4" i="14"/>
  <c r="G4" i="14"/>
  <c r="Y3" i="14"/>
  <c r="X3" i="14"/>
  <c r="W3" i="14"/>
  <c r="V3" i="14"/>
  <c r="U3" i="14"/>
  <c r="T3" i="14"/>
  <c r="S3" i="14"/>
  <c r="R3" i="14"/>
  <c r="Q3" i="14"/>
  <c r="P3" i="14"/>
  <c r="O3" i="14"/>
  <c r="N3" i="14"/>
  <c r="M3" i="14"/>
  <c r="L3" i="14"/>
  <c r="K3" i="14"/>
  <c r="J3" i="14"/>
  <c r="I3" i="14"/>
  <c r="H3" i="14"/>
  <c r="G3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X60" i="15"/>
  <c r="X61" i="15"/>
  <c r="X62" i="15"/>
  <c r="X63" i="15"/>
  <c r="X64" i="15"/>
  <c r="X65" i="15"/>
  <c r="X66" i="15"/>
  <c r="X67" i="15"/>
  <c r="X68" i="15"/>
  <c r="X69" i="15"/>
  <c r="X70" i="15"/>
  <c r="X71" i="15"/>
  <c r="X72" i="15"/>
  <c r="X73" i="15"/>
  <c r="X74" i="15"/>
  <c r="X75" i="15"/>
  <c r="X76" i="15"/>
  <c r="X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59" i="15"/>
  <c r="F60" i="15"/>
  <c r="F61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59" i="15"/>
  <c r="E60" i="15"/>
  <c r="E61" i="15"/>
  <c r="E62" i="15"/>
  <c r="E63" i="15"/>
  <c r="E64" i="15"/>
  <c r="E65" i="15"/>
  <c r="E66" i="15"/>
  <c r="E67" i="15"/>
  <c r="E68" i="15"/>
  <c r="E59" i="15"/>
  <c r="D70" i="15"/>
  <c r="D71" i="15"/>
  <c r="D72" i="15"/>
  <c r="D73" i="15"/>
  <c r="D74" i="15"/>
  <c r="D75" i="15"/>
  <c r="D76" i="15"/>
  <c r="D69" i="15"/>
  <c r="D68" i="15"/>
  <c r="D67" i="15"/>
  <c r="D66" i="15"/>
  <c r="D65" i="15"/>
  <c r="D64" i="15"/>
  <c r="D63" i="15"/>
  <c r="D62" i="15"/>
  <c r="D61" i="15"/>
  <c r="D60" i="15"/>
  <c r="D59" i="15"/>
  <c r="C61" i="15"/>
  <c r="C62" i="15"/>
  <c r="C63" i="15"/>
  <c r="C64" i="15"/>
  <c r="C65" i="15"/>
  <c r="C66" i="15"/>
  <c r="C60" i="15"/>
  <c r="C59" i="15"/>
  <c r="C67" i="15"/>
  <c r="C68" i="15"/>
  <c r="C69" i="15"/>
  <c r="C70" i="15"/>
  <c r="C71" i="15"/>
  <c r="C72" i="15"/>
  <c r="C73" i="15"/>
  <c r="C74" i="15"/>
  <c r="C75" i="15"/>
  <c r="C76" i="15"/>
  <c r="W3" i="15"/>
  <c r="X3" i="15"/>
  <c r="Y3" i="15"/>
  <c r="W4" i="15"/>
  <c r="X4" i="15"/>
  <c r="Y4" i="15"/>
  <c r="W5" i="15"/>
  <c r="X5" i="15"/>
  <c r="Y5" i="15"/>
  <c r="W6" i="15"/>
  <c r="X6" i="15"/>
  <c r="Y6" i="15"/>
  <c r="W7" i="15"/>
  <c r="X7" i="15"/>
  <c r="Y7" i="15"/>
  <c r="W8" i="15"/>
  <c r="X8" i="15"/>
  <c r="Y8" i="15"/>
  <c r="W9" i="15"/>
  <c r="X9" i="15"/>
  <c r="Y9" i="15"/>
  <c r="W10" i="15"/>
  <c r="X10" i="15"/>
  <c r="Y10" i="15"/>
  <c r="W11" i="15"/>
  <c r="X11" i="15"/>
  <c r="Y11" i="15"/>
  <c r="W12" i="15"/>
  <c r="X12" i="15"/>
  <c r="Y12" i="15"/>
  <c r="W13" i="15"/>
  <c r="X13" i="15"/>
  <c r="Y13" i="15"/>
  <c r="W14" i="15"/>
  <c r="X14" i="15"/>
  <c r="Y14" i="15"/>
  <c r="W15" i="15"/>
  <c r="X15" i="15"/>
  <c r="Y15" i="15"/>
  <c r="W16" i="15"/>
  <c r="X16" i="15"/>
  <c r="Y16" i="15"/>
  <c r="W17" i="15"/>
  <c r="X17" i="15"/>
  <c r="Y17" i="15"/>
  <c r="W18" i="15"/>
  <c r="X18" i="15"/>
  <c r="Y18" i="15"/>
  <c r="W19" i="15"/>
  <c r="X19" i="15"/>
  <c r="Y19" i="15"/>
  <c r="W20" i="15"/>
  <c r="X20" i="15"/>
  <c r="Y20" i="15"/>
  <c r="W21" i="15"/>
  <c r="X21" i="15"/>
  <c r="Y21" i="15"/>
  <c r="W22" i="15"/>
  <c r="X22" i="15"/>
  <c r="Y22" i="15"/>
  <c r="W23" i="15"/>
  <c r="X23" i="15"/>
  <c r="Y23" i="15"/>
  <c r="W24" i="15"/>
  <c r="X24" i="15"/>
  <c r="Y24" i="15"/>
  <c r="W25" i="15"/>
  <c r="X25" i="15"/>
  <c r="Y25" i="15"/>
  <c r="W26" i="15"/>
  <c r="X26" i="15"/>
  <c r="Y26" i="15"/>
  <c r="W27" i="15"/>
  <c r="X27" i="15"/>
  <c r="Y27" i="15"/>
  <c r="W28" i="15"/>
  <c r="X28" i="15"/>
  <c r="Y28" i="15"/>
  <c r="W29" i="15"/>
  <c r="X29" i="15"/>
  <c r="Y29" i="15"/>
  <c r="W30" i="15"/>
  <c r="X30" i="15"/>
  <c r="Y30" i="15"/>
  <c r="W31" i="15"/>
  <c r="X31" i="15"/>
  <c r="Y31" i="15"/>
  <c r="W32" i="15"/>
  <c r="X32" i="15"/>
  <c r="Y32" i="15"/>
  <c r="W33" i="15"/>
  <c r="X33" i="15"/>
  <c r="Y33" i="15"/>
  <c r="W34" i="15"/>
  <c r="X34" i="15"/>
  <c r="Y34" i="15"/>
  <c r="W35" i="15"/>
  <c r="X35" i="15"/>
  <c r="Y35" i="15"/>
  <c r="W36" i="15"/>
  <c r="X36" i="15"/>
  <c r="Y36" i="15"/>
  <c r="W37" i="15"/>
  <c r="X37" i="15"/>
  <c r="Y37" i="15"/>
  <c r="W38" i="15"/>
  <c r="X38" i="15"/>
  <c r="Y38" i="15"/>
  <c r="W39" i="15"/>
  <c r="X39" i="15"/>
  <c r="Y39" i="15"/>
  <c r="W40" i="15"/>
  <c r="X40" i="15"/>
  <c r="Y40" i="15"/>
  <c r="W41" i="15"/>
  <c r="X41" i="15"/>
  <c r="Y41" i="15"/>
  <c r="W42" i="15"/>
  <c r="X42" i="15"/>
  <c r="Y42" i="15"/>
  <c r="W43" i="15"/>
  <c r="X43" i="15"/>
  <c r="Y43" i="15"/>
  <c r="W44" i="15"/>
  <c r="X44" i="15"/>
  <c r="Y44" i="15"/>
  <c r="W45" i="15"/>
  <c r="X45" i="15"/>
  <c r="Y45" i="15"/>
  <c r="W46" i="15"/>
  <c r="X46" i="15"/>
  <c r="Y46" i="15"/>
  <c r="W47" i="15"/>
  <c r="X47" i="15"/>
  <c r="Y47" i="15"/>
  <c r="W48" i="15"/>
  <c r="X48" i="15"/>
  <c r="Y48" i="15"/>
  <c r="W49" i="15"/>
  <c r="X49" i="15"/>
  <c r="Y49" i="15"/>
  <c r="W50" i="15"/>
  <c r="X50" i="15"/>
  <c r="Y50" i="15"/>
  <c r="W51" i="15"/>
  <c r="X51" i="15"/>
  <c r="Y51" i="15"/>
  <c r="W52" i="15"/>
  <c r="X52" i="15"/>
  <c r="Y52" i="15"/>
  <c r="W53" i="15"/>
  <c r="X53" i="15"/>
  <c r="Y53" i="15"/>
  <c r="W54" i="15"/>
  <c r="X54" i="15"/>
  <c r="Y54" i="15"/>
  <c r="W55" i="15"/>
  <c r="X55" i="15"/>
  <c r="Y55" i="15"/>
  <c r="W56" i="15"/>
  <c r="X56" i="15"/>
  <c r="Y56" i="15"/>
  <c r="W57" i="15"/>
  <c r="X57" i="15"/>
  <c r="Y57" i="15"/>
  <c r="W58" i="15"/>
  <c r="X58" i="15"/>
  <c r="Y58" i="15"/>
  <c r="Y2" i="15"/>
  <c r="X2" i="15"/>
  <c r="W2" i="15"/>
  <c r="Q3" i="15"/>
  <c r="R3" i="15"/>
  <c r="S3" i="15"/>
  <c r="T3" i="15"/>
  <c r="U3" i="15"/>
  <c r="V3" i="15"/>
  <c r="Q4" i="15"/>
  <c r="R4" i="15"/>
  <c r="S4" i="15"/>
  <c r="T4" i="15"/>
  <c r="U4" i="15"/>
  <c r="V4" i="15"/>
  <c r="Q5" i="15"/>
  <c r="R5" i="15"/>
  <c r="S5" i="15"/>
  <c r="T5" i="15"/>
  <c r="U5" i="15"/>
  <c r="V5" i="15"/>
  <c r="Q6" i="15"/>
  <c r="R6" i="15"/>
  <c r="S6" i="15"/>
  <c r="T6" i="15"/>
  <c r="U6" i="15"/>
  <c r="V6" i="15"/>
  <c r="Q7" i="15"/>
  <c r="R7" i="15"/>
  <c r="S7" i="15"/>
  <c r="T7" i="15"/>
  <c r="U7" i="15"/>
  <c r="V7" i="15"/>
  <c r="Q8" i="15"/>
  <c r="R8" i="15"/>
  <c r="S8" i="15"/>
  <c r="T8" i="15"/>
  <c r="U8" i="15"/>
  <c r="V8" i="15"/>
  <c r="Q9" i="15"/>
  <c r="R9" i="15"/>
  <c r="S9" i="15"/>
  <c r="T9" i="15"/>
  <c r="U9" i="15"/>
  <c r="V9" i="15"/>
  <c r="Q10" i="15"/>
  <c r="R10" i="15"/>
  <c r="S10" i="15"/>
  <c r="T10" i="15"/>
  <c r="U10" i="15"/>
  <c r="V10" i="15"/>
  <c r="Q11" i="15"/>
  <c r="R11" i="15"/>
  <c r="S11" i="15"/>
  <c r="T11" i="15"/>
  <c r="U11" i="15"/>
  <c r="V11" i="15"/>
  <c r="Q12" i="15"/>
  <c r="R12" i="15"/>
  <c r="S12" i="15"/>
  <c r="T12" i="15"/>
  <c r="U12" i="15"/>
  <c r="V12" i="15"/>
  <c r="Q13" i="15"/>
  <c r="R13" i="15"/>
  <c r="S13" i="15"/>
  <c r="T13" i="15"/>
  <c r="U13" i="15"/>
  <c r="V13" i="15"/>
  <c r="Q14" i="15"/>
  <c r="R14" i="15"/>
  <c r="S14" i="15"/>
  <c r="T14" i="15"/>
  <c r="U14" i="15"/>
  <c r="V14" i="15"/>
  <c r="Q15" i="15"/>
  <c r="R15" i="15"/>
  <c r="S15" i="15"/>
  <c r="T15" i="15"/>
  <c r="U15" i="15"/>
  <c r="V15" i="15"/>
  <c r="Q16" i="15"/>
  <c r="R16" i="15"/>
  <c r="S16" i="15"/>
  <c r="T16" i="15"/>
  <c r="U16" i="15"/>
  <c r="V16" i="15"/>
  <c r="Q17" i="15"/>
  <c r="R17" i="15"/>
  <c r="S17" i="15"/>
  <c r="T17" i="15"/>
  <c r="U17" i="15"/>
  <c r="V17" i="15"/>
  <c r="Q18" i="15"/>
  <c r="R18" i="15"/>
  <c r="S18" i="15"/>
  <c r="T18" i="15"/>
  <c r="U18" i="15"/>
  <c r="V18" i="15"/>
  <c r="Q19" i="15"/>
  <c r="R19" i="15"/>
  <c r="S19" i="15"/>
  <c r="T19" i="15"/>
  <c r="U19" i="15"/>
  <c r="V19" i="15"/>
  <c r="Q20" i="15"/>
  <c r="R20" i="15"/>
  <c r="S20" i="15"/>
  <c r="T20" i="15"/>
  <c r="U20" i="15"/>
  <c r="V20" i="15"/>
  <c r="Q21" i="15"/>
  <c r="R21" i="15"/>
  <c r="S21" i="15"/>
  <c r="T21" i="15"/>
  <c r="U21" i="15"/>
  <c r="V21" i="15"/>
  <c r="Q22" i="15"/>
  <c r="R22" i="15"/>
  <c r="S22" i="15"/>
  <c r="T22" i="15"/>
  <c r="U22" i="15"/>
  <c r="V22" i="15"/>
  <c r="Q23" i="15"/>
  <c r="R23" i="15"/>
  <c r="S23" i="15"/>
  <c r="T23" i="15"/>
  <c r="U23" i="15"/>
  <c r="V23" i="15"/>
  <c r="Q24" i="15"/>
  <c r="R24" i="15"/>
  <c r="S24" i="15"/>
  <c r="T24" i="15"/>
  <c r="U24" i="15"/>
  <c r="V24" i="15"/>
  <c r="Q25" i="15"/>
  <c r="R25" i="15"/>
  <c r="S25" i="15"/>
  <c r="T25" i="15"/>
  <c r="U25" i="15"/>
  <c r="V25" i="15"/>
  <c r="Q26" i="15"/>
  <c r="R26" i="15"/>
  <c r="S26" i="15"/>
  <c r="T26" i="15"/>
  <c r="U26" i="15"/>
  <c r="V26" i="15"/>
  <c r="Q27" i="15"/>
  <c r="R27" i="15"/>
  <c r="S27" i="15"/>
  <c r="T27" i="15"/>
  <c r="U27" i="15"/>
  <c r="V27" i="15"/>
  <c r="Q28" i="15"/>
  <c r="R28" i="15"/>
  <c r="S28" i="15"/>
  <c r="T28" i="15"/>
  <c r="U28" i="15"/>
  <c r="V28" i="15"/>
  <c r="Q29" i="15"/>
  <c r="R29" i="15"/>
  <c r="S29" i="15"/>
  <c r="T29" i="15"/>
  <c r="U29" i="15"/>
  <c r="V29" i="15"/>
  <c r="Q30" i="15"/>
  <c r="R30" i="15"/>
  <c r="S30" i="15"/>
  <c r="T30" i="15"/>
  <c r="U30" i="15"/>
  <c r="V30" i="15"/>
  <c r="Q31" i="15"/>
  <c r="R31" i="15"/>
  <c r="S31" i="15"/>
  <c r="T31" i="15"/>
  <c r="U31" i="15"/>
  <c r="V31" i="15"/>
  <c r="Q32" i="15"/>
  <c r="R32" i="15"/>
  <c r="S32" i="15"/>
  <c r="T32" i="15"/>
  <c r="U32" i="15"/>
  <c r="V32" i="15"/>
  <c r="Q33" i="15"/>
  <c r="R33" i="15"/>
  <c r="S33" i="15"/>
  <c r="T33" i="15"/>
  <c r="U33" i="15"/>
  <c r="V33" i="15"/>
  <c r="Q34" i="15"/>
  <c r="R34" i="15"/>
  <c r="S34" i="15"/>
  <c r="T34" i="15"/>
  <c r="U34" i="15"/>
  <c r="V34" i="15"/>
  <c r="Q35" i="15"/>
  <c r="R35" i="15"/>
  <c r="S35" i="15"/>
  <c r="T35" i="15"/>
  <c r="U35" i="15"/>
  <c r="V35" i="15"/>
  <c r="Q36" i="15"/>
  <c r="R36" i="15"/>
  <c r="S36" i="15"/>
  <c r="T36" i="15"/>
  <c r="U36" i="15"/>
  <c r="V36" i="15"/>
  <c r="Q37" i="15"/>
  <c r="R37" i="15"/>
  <c r="S37" i="15"/>
  <c r="T37" i="15"/>
  <c r="U37" i="15"/>
  <c r="V37" i="15"/>
  <c r="Q38" i="15"/>
  <c r="R38" i="15"/>
  <c r="S38" i="15"/>
  <c r="T38" i="15"/>
  <c r="U38" i="15"/>
  <c r="V38" i="15"/>
  <c r="Q39" i="15"/>
  <c r="R39" i="15"/>
  <c r="S39" i="15"/>
  <c r="T39" i="15"/>
  <c r="U39" i="15"/>
  <c r="V39" i="15"/>
  <c r="Q40" i="15"/>
  <c r="R40" i="15"/>
  <c r="S40" i="15"/>
  <c r="T40" i="15"/>
  <c r="U40" i="15"/>
  <c r="V40" i="15"/>
  <c r="Q41" i="15"/>
  <c r="R41" i="15"/>
  <c r="S41" i="15"/>
  <c r="T41" i="15"/>
  <c r="U41" i="15"/>
  <c r="V41" i="15"/>
  <c r="Q42" i="15"/>
  <c r="R42" i="15"/>
  <c r="S42" i="15"/>
  <c r="T42" i="15"/>
  <c r="U42" i="15"/>
  <c r="V42" i="15"/>
  <c r="Q43" i="15"/>
  <c r="R43" i="15"/>
  <c r="S43" i="15"/>
  <c r="T43" i="15"/>
  <c r="U43" i="15"/>
  <c r="V43" i="15"/>
  <c r="Q44" i="15"/>
  <c r="R44" i="15"/>
  <c r="S44" i="15"/>
  <c r="T44" i="15"/>
  <c r="U44" i="15"/>
  <c r="V44" i="15"/>
  <c r="Q45" i="15"/>
  <c r="R45" i="15"/>
  <c r="S45" i="15"/>
  <c r="T45" i="15"/>
  <c r="U45" i="15"/>
  <c r="V45" i="15"/>
  <c r="Q46" i="15"/>
  <c r="R46" i="15"/>
  <c r="S46" i="15"/>
  <c r="T46" i="15"/>
  <c r="U46" i="15"/>
  <c r="V46" i="15"/>
  <c r="Q47" i="15"/>
  <c r="R47" i="15"/>
  <c r="S47" i="15"/>
  <c r="T47" i="15"/>
  <c r="U47" i="15"/>
  <c r="V47" i="15"/>
  <c r="Q48" i="15"/>
  <c r="R48" i="15"/>
  <c r="S48" i="15"/>
  <c r="T48" i="15"/>
  <c r="U48" i="15"/>
  <c r="V48" i="15"/>
  <c r="Q49" i="15"/>
  <c r="R49" i="15"/>
  <c r="S49" i="15"/>
  <c r="T49" i="15"/>
  <c r="U49" i="15"/>
  <c r="V49" i="15"/>
  <c r="Q50" i="15"/>
  <c r="R50" i="15"/>
  <c r="S50" i="15"/>
  <c r="T50" i="15"/>
  <c r="U50" i="15"/>
  <c r="V50" i="15"/>
  <c r="Q51" i="15"/>
  <c r="R51" i="15"/>
  <c r="S51" i="15"/>
  <c r="T51" i="15"/>
  <c r="U51" i="15"/>
  <c r="V51" i="15"/>
  <c r="Q52" i="15"/>
  <c r="R52" i="15"/>
  <c r="S52" i="15"/>
  <c r="T52" i="15"/>
  <c r="U52" i="15"/>
  <c r="V52" i="15"/>
  <c r="Q53" i="15"/>
  <c r="R53" i="15"/>
  <c r="S53" i="15"/>
  <c r="T53" i="15"/>
  <c r="U53" i="15"/>
  <c r="V53" i="15"/>
  <c r="Q54" i="15"/>
  <c r="R54" i="15"/>
  <c r="S54" i="15"/>
  <c r="T54" i="15"/>
  <c r="U54" i="15"/>
  <c r="V54" i="15"/>
  <c r="Q55" i="15"/>
  <c r="R55" i="15"/>
  <c r="S55" i="15"/>
  <c r="T55" i="15"/>
  <c r="U55" i="15"/>
  <c r="V55" i="15"/>
  <c r="Q56" i="15"/>
  <c r="R56" i="15"/>
  <c r="S56" i="15"/>
  <c r="T56" i="15"/>
  <c r="U56" i="15"/>
  <c r="V56" i="15"/>
  <c r="Q57" i="15"/>
  <c r="R57" i="15"/>
  <c r="S57" i="15"/>
  <c r="T57" i="15"/>
  <c r="U57" i="15"/>
  <c r="V57" i="15"/>
  <c r="Q58" i="15"/>
  <c r="R58" i="15"/>
  <c r="S58" i="15"/>
  <c r="T58" i="15"/>
  <c r="U58" i="15"/>
  <c r="V58" i="15"/>
  <c r="V2" i="15"/>
  <c r="U2" i="15"/>
  <c r="S2" i="15"/>
  <c r="T2" i="15"/>
  <c r="R2" i="15"/>
  <c r="Q2" i="15"/>
  <c r="K3" i="15"/>
  <c r="L3" i="15"/>
  <c r="M3" i="15"/>
  <c r="N3" i="15"/>
  <c r="O3" i="15"/>
  <c r="P3" i="15"/>
  <c r="K4" i="15"/>
  <c r="L4" i="15"/>
  <c r="M4" i="15"/>
  <c r="N4" i="15"/>
  <c r="O4" i="15"/>
  <c r="P4" i="15"/>
  <c r="K5" i="15"/>
  <c r="L5" i="15"/>
  <c r="M5" i="15"/>
  <c r="N5" i="15"/>
  <c r="O5" i="15"/>
  <c r="P5" i="15"/>
  <c r="K6" i="15"/>
  <c r="L6" i="15"/>
  <c r="M6" i="15"/>
  <c r="N6" i="15"/>
  <c r="O6" i="15"/>
  <c r="P6" i="15"/>
  <c r="K7" i="15"/>
  <c r="L7" i="15"/>
  <c r="M7" i="15"/>
  <c r="N7" i="15"/>
  <c r="O7" i="15"/>
  <c r="P7" i="15"/>
  <c r="K8" i="15"/>
  <c r="L8" i="15"/>
  <c r="M8" i="15"/>
  <c r="N8" i="15"/>
  <c r="O8" i="15"/>
  <c r="P8" i="15"/>
  <c r="K9" i="15"/>
  <c r="L9" i="15"/>
  <c r="M9" i="15"/>
  <c r="N9" i="15"/>
  <c r="O9" i="15"/>
  <c r="P9" i="15"/>
  <c r="K10" i="15"/>
  <c r="L10" i="15"/>
  <c r="M10" i="15"/>
  <c r="N10" i="15"/>
  <c r="O10" i="15"/>
  <c r="P10" i="15"/>
  <c r="K11" i="15"/>
  <c r="L11" i="15"/>
  <c r="M11" i="15"/>
  <c r="N11" i="15"/>
  <c r="O11" i="15"/>
  <c r="P11" i="15"/>
  <c r="K12" i="15"/>
  <c r="L12" i="15"/>
  <c r="M12" i="15"/>
  <c r="N12" i="15"/>
  <c r="O12" i="15"/>
  <c r="P12" i="15"/>
  <c r="K13" i="15"/>
  <c r="L13" i="15"/>
  <c r="M13" i="15"/>
  <c r="N13" i="15"/>
  <c r="O13" i="15"/>
  <c r="P13" i="15"/>
  <c r="K14" i="15"/>
  <c r="L14" i="15"/>
  <c r="M14" i="15"/>
  <c r="N14" i="15"/>
  <c r="O14" i="15"/>
  <c r="P14" i="15"/>
  <c r="K15" i="15"/>
  <c r="L15" i="15"/>
  <c r="M15" i="15"/>
  <c r="N15" i="15"/>
  <c r="O15" i="15"/>
  <c r="P15" i="15"/>
  <c r="K16" i="15"/>
  <c r="L16" i="15"/>
  <c r="M16" i="15"/>
  <c r="N16" i="15"/>
  <c r="O16" i="15"/>
  <c r="P16" i="15"/>
  <c r="K17" i="15"/>
  <c r="L17" i="15"/>
  <c r="M17" i="15"/>
  <c r="N17" i="15"/>
  <c r="O17" i="15"/>
  <c r="P17" i="15"/>
  <c r="K18" i="15"/>
  <c r="L18" i="15"/>
  <c r="M18" i="15"/>
  <c r="N18" i="15"/>
  <c r="O18" i="15"/>
  <c r="P18" i="15"/>
  <c r="K19" i="15"/>
  <c r="L19" i="15"/>
  <c r="M19" i="15"/>
  <c r="N19" i="15"/>
  <c r="O19" i="15"/>
  <c r="P19" i="15"/>
  <c r="K20" i="15"/>
  <c r="L20" i="15"/>
  <c r="M20" i="15"/>
  <c r="N20" i="15"/>
  <c r="O20" i="15"/>
  <c r="P20" i="15"/>
  <c r="K21" i="15"/>
  <c r="L21" i="15"/>
  <c r="M21" i="15"/>
  <c r="N21" i="15"/>
  <c r="O21" i="15"/>
  <c r="P21" i="15"/>
  <c r="K22" i="15"/>
  <c r="L22" i="15"/>
  <c r="M22" i="15"/>
  <c r="N22" i="15"/>
  <c r="O22" i="15"/>
  <c r="P22" i="15"/>
  <c r="K23" i="15"/>
  <c r="L23" i="15"/>
  <c r="M23" i="15"/>
  <c r="N23" i="15"/>
  <c r="O23" i="15"/>
  <c r="P23" i="15"/>
  <c r="K24" i="15"/>
  <c r="L24" i="15"/>
  <c r="M24" i="15"/>
  <c r="N24" i="15"/>
  <c r="O24" i="15"/>
  <c r="P24" i="15"/>
  <c r="K25" i="15"/>
  <c r="L25" i="15"/>
  <c r="M25" i="15"/>
  <c r="N25" i="15"/>
  <c r="O25" i="15"/>
  <c r="P25" i="15"/>
  <c r="K26" i="15"/>
  <c r="L26" i="15"/>
  <c r="M26" i="15"/>
  <c r="N26" i="15"/>
  <c r="O26" i="15"/>
  <c r="P26" i="15"/>
  <c r="K27" i="15"/>
  <c r="L27" i="15"/>
  <c r="M27" i="15"/>
  <c r="N27" i="15"/>
  <c r="O27" i="15"/>
  <c r="P27" i="15"/>
  <c r="K28" i="15"/>
  <c r="L28" i="15"/>
  <c r="M28" i="15"/>
  <c r="N28" i="15"/>
  <c r="O28" i="15"/>
  <c r="P28" i="15"/>
  <c r="K29" i="15"/>
  <c r="L29" i="15"/>
  <c r="M29" i="15"/>
  <c r="N29" i="15"/>
  <c r="O29" i="15"/>
  <c r="P29" i="15"/>
  <c r="K30" i="15"/>
  <c r="L30" i="15"/>
  <c r="M30" i="15"/>
  <c r="N30" i="15"/>
  <c r="O30" i="15"/>
  <c r="P30" i="15"/>
  <c r="K31" i="15"/>
  <c r="L31" i="15"/>
  <c r="M31" i="15"/>
  <c r="N31" i="15"/>
  <c r="O31" i="15"/>
  <c r="P31" i="15"/>
  <c r="K32" i="15"/>
  <c r="L32" i="15"/>
  <c r="M32" i="15"/>
  <c r="N32" i="15"/>
  <c r="O32" i="15"/>
  <c r="P32" i="15"/>
  <c r="K33" i="15"/>
  <c r="L33" i="15"/>
  <c r="M33" i="15"/>
  <c r="N33" i="15"/>
  <c r="O33" i="15"/>
  <c r="P33" i="15"/>
  <c r="K34" i="15"/>
  <c r="L34" i="15"/>
  <c r="M34" i="15"/>
  <c r="N34" i="15"/>
  <c r="O34" i="15"/>
  <c r="P34" i="15"/>
  <c r="K35" i="15"/>
  <c r="L35" i="15"/>
  <c r="M35" i="15"/>
  <c r="N35" i="15"/>
  <c r="O35" i="15"/>
  <c r="P35" i="15"/>
  <c r="K36" i="15"/>
  <c r="L36" i="15"/>
  <c r="M36" i="15"/>
  <c r="N36" i="15"/>
  <c r="O36" i="15"/>
  <c r="P36" i="15"/>
  <c r="K37" i="15"/>
  <c r="L37" i="15"/>
  <c r="M37" i="15"/>
  <c r="N37" i="15"/>
  <c r="O37" i="15"/>
  <c r="P37" i="15"/>
  <c r="K38" i="15"/>
  <c r="L38" i="15"/>
  <c r="M38" i="15"/>
  <c r="N38" i="15"/>
  <c r="O38" i="15"/>
  <c r="P38" i="15"/>
  <c r="K39" i="15"/>
  <c r="L39" i="15"/>
  <c r="M39" i="15"/>
  <c r="N39" i="15"/>
  <c r="O39" i="15"/>
  <c r="P39" i="15"/>
  <c r="K40" i="15"/>
  <c r="L40" i="15"/>
  <c r="M40" i="15"/>
  <c r="N40" i="15"/>
  <c r="O40" i="15"/>
  <c r="P40" i="15"/>
  <c r="K41" i="15"/>
  <c r="L41" i="15"/>
  <c r="M41" i="15"/>
  <c r="N41" i="15"/>
  <c r="O41" i="15"/>
  <c r="P41" i="15"/>
  <c r="K42" i="15"/>
  <c r="L42" i="15"/>
  <c r="M42" i="15"/>
  <c r="N42" i="15"/>
  <c r="O42" i="15"/>
  <c r="P42" i="15"/>
  <c r="K43" i="15"/>
  <c r="L43" i="15"/>
  <c r="M43" i="15"/>
  <c r="N43" i="15"/>
  <c r="O43" i="15"/>
  <c r="P43" i="15"/>
  <c r="K44" i="15"/>
  <c r="L44" i="15"/>
  <c r="M44" i="15"/>
  <c r="N44" i="15"/>
  <c r="O44" i="15"/>
  <c r="P44" i="15"/>
  <c r="K45" i="15"/>
  <c r="L45" i="15"/>
  <c r="M45" i="15"/>
  <c r="N45" i="15"/>
  <c r="O45" i="15"/>
  <c r="P45" i="15"/>
  <c r="K46" i="15"/>
  <c r="L46" i="15"/>
  <c r="M46" i="15"/>
  <c r="N46" i="15"/>
  <c r="O46" i="15"/>
  <c r="P46" i="15"/>
  <c r="K47" i="15"/>
  <c r="L47" i="15"/>
  <c r="M47" i="15"/>
  <c r="N47" i="15"/>
  <c r="O47" i="15"/>
  <c r="P47" i="15"/>
  <c r="K48" i="15"/>
  <c r="L48" i="15"/>
  <c r="M48" i="15"/>
  <c r="N48" i="15"/>
  <c r="O48" i="15"/>
  <c r="P48" i="15"/>
  <c r="K49" i="15"/>
  <c r="L49" i="15"/>
  <c r="M49" i="15"/>
  <c r="N49" i="15"/>
  <c r="O49" i="15"/>
  <c r="P49" i="15"/>
  <c r="K50" i="15"/>
  <c r="L50" i="15"/>
  <c r="M50" i="15"/>
  <c r="N50" i="15"/>
  <c r="O50" i="15"/>
  <c r="P50" i="15"/>
  <c r="K51" i="15"/>
  <c r="L51" i="15"/>
  <c r="M51" i="15"/>
  <c r="N51" i="15"/>
  <c r="O51" i="15"/>
  <c r="P51" i="15"/>
  <c r="K52" i="15"/>
  <c r="L52" i="15"/>
  <c r="M52" i="15"/>
  <c r="N52" i="15"/>
  <c r="O52" i="15"/>
  <c r="P52" i="15"/>
  <c r="K53" i="15"/>
  <c r="L53" i="15"/>
  <c r="M53" i="15"/>
  <c r="N53" i="15"/>
  <c r="O53" i="15"/>
  <c r="P53" i="15"/>
  <c r="K54" i="15"/>
  <c r="L54" i="15"/>
  <c r="M54" i="15"/>
  <c r="N54" i="15"/>
  <c r="O54" i="15"/>
  <c r="P54" i="15"/>
  <c r="K55" i="15"/>
  <c r="L55" i="15"/>
  <c r="M55" i="15"/>
  <c r="N55" i="15"/>
  <c r="O55" i="15"/>
  <c r="P55" i="15"/>
  <c r="K56" i="15"/>
  <c r="L56" i="15"/>
  <c r="M56" i="15"/>
  <c r="N56" i="15"/>
  <c r="O56" i="15"/>
  <c r="P56" i="15"/>
  <c r="K57" i="15"/>
  <c r="L57" i="15"/>
  <c r="M57" i="15"/>
  <c r="N57" i="15"/>
  <c r="O57" i="15"/>
  <c r="P57" i="15"/>
  <c r="K58" i="15"/>
  <c r="L58" i="15"/>
  <c r="M58" i="15"/>
  <c r="N58" i="15"/>
  <c r="O58" i="15"/>
  <c r="P58" i="15"/>
  <c r="P2" i="15"/>
  <c r="O2" i="15"/>
  <c r="N2" i="15"/>
  <c r="M2" i="15"/>
  <c r="L2" i="15"/>
  <c r="K2" i="15"/>
  <c r="J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2" i="15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2" i="15"/>
  <c r="H2" i="15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G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2" i="15"/>
  <c r="F3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2" i="15"/>
  <c r="E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6" i="15"/>
  <c r="E27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2" i="15"/>
  <c r="D54" i="15"/>
  <c r="D55" i="15"/>
  <c r="D56" i="15"/>
  <c r="D57" i="15"/>
  <c r="D58" i="15"/>
  <c r="D53" i="15"/>
  <c r="D28" i="15"/>
  <c r="D25" i="15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2" i="15"/>
  <c r="D23" i="15"/>
  <c r="D24" i="15"/>
  <c r="D26" i="15"/>
  <c r="D27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2" i="15"/>
  <c r="C54" i="15"/>
  <c r="C55" i="15"/>
  <c r="C56" i="15"/>
  <c r="C57" i="15"/>
  <c r="C58" i="15"/>
  <c r="C53" i="15"/>
  <c r="C28" i="15"/>
  <c r="C25" i="15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6" i="15"/>
  <c r="C27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2" i="15"/>
  <c r="I32" i="13"/>
  <c r="J32" i="13"/>
  <c r="K32" i="13"/>
  <c r="L32" i="13"/>
  <c r="M32" i="13"/>
  <c r="N32" i="13"/>
  <c r="G32" i="13"/>
  <c r="I29" i="13"/>
  <c r="J29" i="13"/>
  <c r="K29" i="13"/>
  <c r="L29" i="13"/>
  <c r="M29" i="13"/>
  <c r="N29" i="13"/>
  <c r="G29" i="13"/>
  <c r="I32" i="12"/>
  <c r="J32" i="12"/>
  <c r="K32" i="12"/>
  <c r="L32" i="12"/>
  <c r="M32" i="12"/>
  <c r="N32" i="12"/>
  <c r="G32" i="12"/>
  <c r="I29" i="12"/>
  <c r="J29" i="12"/>
  <c r="K29" i="12"/>
  <c r="L29" i="12"/>
  <c r="M29" i="12"/>
  <c r="N29" i="12"/>
  <c r="G29" i="12"/>
  <c r="M31" i="4"/>
  <c r="M28" i="4"/>
  <c r="A32" i="13"/>
  <c r="A32" i="12"/>
  <c r="A31" i="4"/>
  <c r="A29" i="13"/>
  <c r="A29" i="12"/>
  <c r="A28" i="4"/>
  <c r="A37" i="3"/>
  <c r="Q9" i="12"/>
  <c r="Q10" i="12" s="1"/>
  <c r="K60" i="13"/>
  <c r="I60" i="13"/>
  <c r="K9" i="13"/>
  <c r="K10" i="13"/>
  <c r="I10" i="13"/>
  <c r="I9" i="13"/>
  <c r="I62" i="13"/>
  <c r="K62" i="13"/>
  <c r="K61" i="13"/>
  <c r="I61" i="13"/>
  <c r="I12" i="13"/>
  <c r="K12" i="13"/>
  <c r="I13" i="13"/>
  <c r="K13" i="13"/>
  <c r="I14" i="13"/>
  <c r="K14" i="13"/>
  <c r="I15" i="13"/>
  <c r="K15" i="13"/>
  <c r="I16" i="13"/>
  <c r="K16" i="13"/>
  <c r="I17" i="13"/>
  <c r="K17" i="13"/>
  <c r="I18" i="13"/>
  <c r="K18" i="13"/>
  <c r="I19" i="13"/>
  <c r="K19" i="13"/>
  <c r="I20" i="13"/>
  <c r="K20" i="13"/>
  <c r="I21" i="13"/>
  <c r="K21" i="13"/>
  <c r="I22" i="13"/>
  <c r="K22" i="13"/>
  <c r="I23" i="13"/>
  <c r="K23" i="13"/>
  <c r="I24" i="13"/>
  <c r="K24" i="13"/>
  <c r="I25" i="13"/>
  <c r="K25" i="13"/>
  <c r="I26" i="13"/>
  <c r="K26" i="13"/>
  <c r="I27" i="13"/>
  <c r="K27" i="13"/>
  <c r="I28" i="13"/>
  <c r="K28" i="13"/>
  <c r="I30" i="13"/>
  <c r="K30" i="13"/>
  <c r="I31" i="13"/>
  <c r="K31" i="13"/>
  <c r="I33" i="13"/>
  <c r="K33" i="13"/>
  <c r="I34" i="13"/>
  <c r="K34" i="13"/>
  <c r="I35" i="13"/>
  <c r="K35" i="13"/>
  <c r="I36" i="13"/>
  <c r="K36" i="13"/>
  <c r="I37" i="13"/>
  <c r="K37" i="13"/>
  <c r="I38" i="13"/>
  <c r="K38" i="13"/>
  <c r="I39" i="13"/>
  <c r="K39" i="13"/>
  <c r="I40" i="13"/>
  <c r="K40" i="13"/>
  <c r="I41" i="13"/>
  <c r="K41" i="13"/>
  <c r="I42" i="13"/>
  <c r="K42" i="13"/>
  <c r="I43" i="13"/>
  <c r="K43" i="13"/>
  <c r="I44" i="13"/>
  <c r="K44" i="13"/>
  <c r="I45" i="13"/>
  <c r="K45" i="13"/>
  <c r="I46" i="13"/>
  <c r="K46" i="13"/>
  <c r="I47" i="13"/>
  <c r="K47" i="13"/>
  <c r="I48" i="13"/>
  <c r="K48" i="13"/>
  <c r="I49" i="13"/>
  <c r="K49" i="13"/>
  <c r="I50" i="13"/>
  <c r="K50" i="13"/>
  <c r="I51" i="13"/>
  <c r="K51" i="13"/>
  <c r="I52" i="13"/>
  <c r="K52" i="13"/>
  <c r="I53" i="13"/>
  <c r="K53" i="13"/>
  <c r="I54" i="13"/>
  <c r="K54" i="13"/>
  <c r="I55" i="13"/>
  <c r="K55" i="13"/>
  <c r="I56" i="13"/>
  <c r="K56" i="13"/>
  <c r="I57" i="13"/>
  <c r="K57" i="13"/>
  <c r="I58" i="13"/>
  <c r="K58" i="13"/>
  <c r="I59" i="13"/>
  <c r="K59" i="13"/>
  <c r="K11" i="13"/>
  <c r="I11" i="13"/>
  <c r="I3" i="13"/>
  <c r="K3" i="13"/>
  <c r="I4" i="13"/>
  <c r="K4" i="13"/>
  <c r="I5" i="13"/>
  <c r="K5" i="13"/>
  <c r="I6" i="13"/>
  <c r="K6" i="13"/>
  <c r="I7" i="13"/>
  <c r="K7" i="13"/>
  <c r="I8" i="13"/>
  <c r="K8" i="13"/>
  <c r="Q7" i="13"/>
  <c r="Q8" i="13" s="1"/>
  <c r="Q9" i="13" s="1"/>
  <c r="K2" i="13"/>
  <c r="K60" i="12"/>
  <c r="I60" i="12"/>
  <c r="I62" i="12"/>
  <c r="K62" i="12"/>
  <c r="K61" i="12"/>
  <c r="I61" i="12"/>
  <c r="I12" i="12"/>
  <c r="K12" i="12"/>
  <c r="I13" i="12"/>
  <c r="K13" i="12"/>
  <c r="I14" i="12"/>
  <c r="K14" i="12"/>
  <c r="I15" i="12"/>
  <c r="K15" i="12"/>
  <c r="I16" i="12"/>
  <c r="K16" i="12"/>
  <c r="I17" i="12"/>
  <c r="K17" i="12"/>
  <c r="I18" i="12"/>
  <c r="K18" i="12"/>
  <c r="I19" i="12"/>
  <c r="K19" i="12"/>
  <c r="I20" i="12"/>
  <c r="K20" i="12"/>
  <c r="I21" i="12"/>
  <c r="K21" i="12"/>
  <c r="I22" i="12"/>
  <c r="K22" i="12"/>
  <c r="I23" i="12"/>
  <c r="K23" i="12"/>
  <c r="I24" i="12"/>
  <c r="K24" i="12"/>
  <c r="I25" i="12"/>
  <c r="K25" i="12"/>
  <c r="I26" i="12"/>
  <c r="K26" i="12"/>
  <c r="I27" i="12"/>
  <c r="K27" i="12"/>
  <c r="I28" i="12"/>
  <c r="K28" i="12"/>
  <c r="I30" i="12"/>
  <c r="K30" i="12"/>
  <c r="I31" i="12"/>
  <c r="K31" i="12"/>
  <c r="I33" i="12"/>
  <c r="K33" i="12"/>
  <c r="I34" i="12"/>
  <c r="K34" i="12"/>
  <c r="I35" i="12"/>
  <c r="K35" i="12"/>
  <c r="I36" i="12"/>
  <c r="K36" i="12"/>
  <c r="I37" i="12"/>
  <c r="K37" i="12"/>
  <c r="I38" i="12"/>
  <c r="K38" i="12"/>
  <c r="I39" i="12"/>
  <c r="K39" i="12"/>
  <c r="I40" i="12"/>
  <c r="K40" i="12"/>
  <c r="I41" i="12"/>
  <c r="K41" i="12"/>
  <c r="I42" i="12"/>
  <c r="K42" i="12"/>
  <c r="I43" i="12"/>
  <c r="K43" i="12"/>
  <c r="I44" i="12"/>
  <c r="K44" i="12"/>
  <c r="I45" i="12"/>
  <c r="K45" i="12"/>
  <c r="I46" i="12"/>
  <c r="K46" i="12"/>
  <c r="I47" i="12"/>
  <c r="K47" i="12"/>
  <c r="I48" i="12"/>
  <c r="K48" i="12"/>
  <c r="I49" i="12"/>
  <c r="K49" i="12"/>
  <c r="I50" i="12"/>
  <c r="K50" i="12"/>
  <c r="I51" i="12"/>
  <c r="K51" i="12"/>
  <c r="I52" i="12"/>
  <c r="K52" i="12"/>
  <c r="I53" i="12"/>
  <c r="K53" i="12"/>
  <c r="I54" i="12"/>
  <c r="K54" i="12"/>
  <c r="I55" i="12"/>
  <c r="K55" i="12"/>
  <c r="I56" i="12"/>
  <c r="K56" i="12"/>
  <c r="I57" i="12"/>
  <c r="K57" i="12"/>
  <c r="I58" i="12"/>
  <c r="K58" i="12"/>
  <c r="I59" i="12"/>
  <c r="K59" i="12"/>
  <c r="K11" i="12"/>
  <c r="I11" i="12"/>
  <c r="K9" i="12"/>
  <c r="K10" i="12"/>
  <c r="I10" i="12"/>
  <c r="I9" i="12"/>
  <c r="K2" i="12"/>
  <c r="K3" i="12"/>
  <c r="K4" i="12"/>
  <c r="K5" i="12"/>
  <c r="K6" i="12"/>
  <c r="K7" i="12"/>
  <c r="K8" i="12"/>
  <c r="I7" i="12"/>
  <c r="I8" i="12"/>
  <c r="I6" i="12"/>
  <c r="I3" i="12"/>
  <c r="I4" i="12"/>
  <c r="I5" i="12"/>
  <c r="I2" i="12"/>
  <c r="T5" i="13"/>
  <c r="R5" i="13"/>
  <c r="T4" i="13"/>
  <c r="R4" i="13"/>
  <c r="T3" i="13"/>
  <c r="R3" i="13"/>
  <c r="T2" i="13"/>
  <c r="R2" i="13"/>
  <c r="N62" i="13"/>
  <c r="L62" i="13"/>
  <c r="G62" i="13"/>
  <c r="M62" i="13" s="1"/>
  <c r="N61" i="13"/>
  <c r="L61" i="13"/>
  <c r="G61" i="13"/>
  <c r="M61" i="13" s="1"/>
  <c r="N60" i="13"/>
  <c r="L60" i="13"/>
  <c r="G60" i="13"/>
  <c r="M60" i="13" s="1"/>
  <c r="N59" i="13"/>
  <c r="L59" i="13"/>
  <c r="G59" i="13"/>
  <c r="M59" i="13" s="1"/>
  <c r="N58" i="13"/>
  <c r="L58" i="13"/>
  <c r="G58" i="13"/>
  <c r="M58" i="13" s="1"/>
  <c r="N57" i="13"/>
  <c r="L57" i="13"/>
  <c r="G57" i="13"/>
  <c r="M57" i="13" s="1"/>
  <c r="N56" i="13"/>
  <c r="L56" i="13"/>
  <c r="G56" i="13"/>
  <c r="M56" i="13" s="1"/>
  <c r="N55" i="13"/>
  <c r="L55" i="13"/>
  <c r="G55" i="13"/>
  <c r="M55" i="13" s="1"/>
  <c r="N54" i="13"/>
  <c r="L54" i="13"/>
  <c r="G54" i="13"/>
  <c r="M54" i="13" s="1"/>
  <c r="N53" i="13"/>
  <c r="L53" i="13"/>
  <c r="G53" i="13"/>
  <c r="M53" i="13" s="1"/>
  <c r="N52" i="13"/>
  <c r="L52" i="13"/>
  <c r="G52" i="13"/>
  <c r="M52" i="13" s="1"/>
  <c r="N51" i="13"/>
  <c r="L51" i="13"/>
  <c r="G51" i="13"/>
  <c r="M51" i="13" s="1"/>
  <c r="N50" i="13"/>
  <c r="L50" i="13"/>
  <c r="G50" i="13"/>
  <c r="M50" i="13" s="1"/>
  <c r="N49" i="13"/>
  <c r="L49" i="13"/>
  <c r="G49" i="13"/>
  <c r="M49" i="13" s="1"/>
  <c r="N48" i="13"/>
  <c r="L48" i="13"/>
  <c r="G48" i="13"/>
  <c r="M48" i="13" s="1"/>
  <c r="N47" i="13"/>
  <c r="L47" i="13"/>
  <c r="G47" i="13"/>
  <c r="M47" i="13" s="1"/>
  <c r="N46" i="13"/>
  <c r="L46" i="13"/>
  <c r="G46" i="13"/>
  <c r="M46" i="13" s="1"/>
  <c r="N45" i="13"/>
  <c r="L45" i="13"/>
  <c r="G45" i="13"/>
  <c r="M45" i="13" s="1"/>
  <c r="N44" i="13"/>
  <c r="L44" i="13"/>
  <c r="G44" i="13"/>
  <c r="M44" i="13" s="1"/>
  <c r="N43" i="13"/>
  <c r="L43" i="13"/>
  <c r="G43" i="13"/>
  <c r="M43" i="13" s="1"/>
  <c r="N42" i="13"/>
  <c r="L42" i="13"/>
  <c r="G42" i="13"/>
  <c r="M42" i="13" s="1"/>
  <c r="N41" i="13"/>
  <c r="L41" i="13"/>
  <c r="G41" i="13"/>
  <c r="M41" i="13" s="1"/>
  <c r="N40" i="13"/>
  <c r="L40" i="13"/>
  <c r="G40" i="13"/>
  <c r="M40" i="13" s="1"/>
  <c r="N39" i="13"/>
  <c r="L39" i="13"/>
  <c r="G39" i="13"/>
  <c r="M39" i="13" s="1"/>
  <c r="N38" i="13"/>
  <c r="L38" i="13"/>
  <c r="G38" i="13"/>
  <c r="M38" i="13" s="1"/>
  <c r="N37" i="13"/>
  <c r="L37" i="13"/>
  <c r="G37" i="13"/>
  <c r="M37" i="13" s="1"/>
  <c r="N36" i="13"/>
  <c r="L36" i="13"/>
  <c r="G36" i="13"/>
  <c r="M36" i="13" s="1"/>
  <c r="N35" i="13"/>
  <c r="L35" i="13"/>
  <c r="G35" i="13"/>
  <c r="M35" i="13" s="1"/>
  <c r="N34" i="13"/>
  <c r="L34" i="13"/>
  <c r="G34" i="13"/>
  <c r="M34" i="13" s="1"/>
  <c r="N33" i="13"/>
  <c r="L33" i="13"/>
  <c r="G33" i="13"/>
  <c r="M33" i="13" s="1"/>
  <c r="N31" i="13"/>
  <c r="L31" i="13"/>
  <c r="G31" i="13"/>
  <c r="M31" i="13" s="1"/>
  <c r="N30" i="13"/>
  <c r="L30" i="13"/>
  <c r="G30" i="13"/>
  <c r="M30" i="13" s="1"/>
  <c r="N28" i="13"/>
  <c r="L28" i="13"/>
  <c r="G28" i="13"/>
  <c r="M28" i="13" s="1"/>
  <c r="N27" i="13"/>
  <c r="L27" i="13"/>
  <c r="G27" i="13"/>
  <c r="M27" i="13" s="1"/>
  <c r="N26" i="13"/>
  <c r="L26" i="13"/>
  <c r="G26" i="13"/>
  <c r="M26" i="13" s="1"/>
  <c r="N25" i="13"/>
  <c r="L25" i="13"/>
  <c r="G25" i="13"/>
  <c r="M25" i="13" s="1"/>
  <c r="N24" i="13"/>
  <c r="L24" i="13"/>
  <c r="G24" i="13"/>
  <c r="M24" i="13" s="1"/>
  <c r="N23" i="13"/>
  <c r="L23" i="13"/>
  <c r="G23" i="13"/>
  <c r="M23" i="13" s="1"/>
  <c r="N22" i="13"/>
  <c r="L22" i="13"/>
  <c r="G22" i="13"/>
  <c r="M22" i="13" s="1"/>
  <c r="N21" i="13"/>
  <c r="L21" i="13"/>
  <c r="G21" i="13"/>
  <c r="M21" i="13" s="1"/>
  <c r="N20" i="13"/>
  <c r="L20" i="13"/>
  <c r="G20" i="13"/>
  <c r="M20" i="13" s="1"/>
  <c r="N19" i="13"/>
  <c r="L19" i="13"/>
  <c r="G19" i="13"/>
  <c r="M19" i="13" s="1"/>
  <c r="N18" i="13"/>
  <c r="L18" i="13"/>
  <c r="G18" i="13"/>
  <c r="M18" i="13" s="1"/>
  <c r="N17" i="13"/>
  <c r="L17" i="13"/>
  <c r="G17" i="13"/>
  <c r="M17" i="13" s="1"/>
  <c r="N16" i="13"/>
  <c r="L16" i="13"/>
  <c r="G16" i="13"/>
  <c r="M16" i="13" s="1"/>
  <c r="N15" i="13"/>
  <c r="L15" i="13"/>
  <c r="G15" i="13"/>
  <c r="M15" i="13" s="1"/>
  <c r="N14" i="13"/>
  <c r="L14" i="13"/>
  <c r="G14" i="13"/>
  <c r="M14" i="13" s="1"/>
  <c r="N13" i="13"/>
  <c r="L13" i="13"/>
  <c r="G13" i="13"/>
  <c r="M13" i="13" s="1"/>
  <c r="N12" i="13"/>
  <c r="L12" i="13"/>
  <c r="G12" i="13"/>
  <c r="M12" i="13" s="1"/>
  <c r="N11" i="13"/>
  <c r="L11" i="13"/>
  <c r="G11" i="13"/>
  <c r="M11" i="13" s="1"/>
  <c r="N10" i="13"/>
  <c r="L10" i="13"/>
  <c r="G10" i="13"/>
  <c r="M10" i="13" s="1"/>
  <c r="N9" i="13"/>
  <c r="L9" i="13"/>
  <c r="G9" i="13"/>
  <c r="M9" i="13" s="1"/>
  <c r="N8" i="13"/>
  <c r="L8" i="13"/>
  <c r="G8" i="13"/>
  <c r="M8" i="13" s="1"/>
  <c r="N7" i="13"/>
  <c r="L7" i="13"/>
  <c r="G7" i="13"/>
  <c r="M7" i="13" s="1"/>
  <c r="N6" i="13"/>
  <c r="L6" i="13"/>
  <c r="G6" i="13"/>
  <c r="M6" i="13" s="1"/>
  <c r="N5" i="13"/>
  <c r="L5" i="13"/>
  <c r="G5" i="13"/>
  <c r="M5" i="13" s="1"/>
  <c r="N4" i="13"/>
  <c r="L4" i="13"/>
  <c r="G4" i="13"/>
  <c r="M4" i="13" s="1"/>
  <c r="N3" i="13"/>
  <c r="L3" i="13"/>
  <c r="G3" i="13"/>
  <c r="M3" i="13" s="1"/>
  <c r="N2" i="13"/>
  <c r="L2" i="13"/>
  <c r="G2" i="13"/>
  <c r="M2" i="13" s="1"/>
  <c r="A62" i="13"/>
  <c r="A61" i="13"/>
  <c r="A60" i="13"/>
  <c r="A59" i="13"/>
  <c r="A58" i="13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1" i="13"/>
  <c r="A30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  <c r="A3" i="13"/>
  <c r="A2" i="13"/>
  <c r="N2" i="12"/>
  <c r="N3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30" i="12"/>
  <c r="N31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L60" i="12"/>
  <c r="L62" i="12"/>
  <c r="L61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25" i="12"/>
  <c r="L26" i="12"/>
  <c r="L27" i="12"/>
  <c r="L28" i="12"/>
  <c r="L30" i="12"/>
  <c r="L31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11" i="12"/>
  <c r="L10" i="12"/>
  <c r="L9" i="12"/>
  <c r="L3" i="12"/>
  <c r="L4" i="12"/>
  <c r="L5" i="12"/>
  <c r="L6" i="12"/>
  <c r="L7" i="12"/>
  <c r="L8" i="12"/>
  <c r="L2" i="12"/>
  <c r="T5" i="12"/>
  <c r="R5" i="12"/>
  <c r="T4" i="12"/>
  <c r="R4" i="12"/>
  <c r="T3" i="12"/>
  <c r="R3" i="12"/>
  <c r="T2" i="12"/>
  <c r="R2" i="12"/>
  <c r="G3" i="12"/>
  <c r="M3" i="12" s="1"/>
  <c r="G4" i="12"/>
  <c r="M4" i="12" s="1"/>
  <c r="G5" i="12"/>
  <c r="M5" i="12" s="1"/>
  <c r="G6" i="12"/>
  <c r="M6" i="12" s="1"/>
  <c r="G7" i="12"/>
  <c r="M7" i="12" s="1"/>
  <c r="G8" i="12"/>
  <c r="M8" i="12" s="1"/>
  <c r="G9" i="12"/>
  <c r="M9" i="12" s="1"/>
  <c r="G10" i="12"/>
  <c r="M10" i="12" s="1"/>
  <c r="G11" i="12"/>
  <c r="M11" i="12" s="1"/>
  <c r="G12" i="12"/>
  <c r="M12" i="12" s="1"/>
  <c r="G13" i="12"/>
  <c r="M13" i="12" s="1"/>
  <c r="G14" i="12"/>
  <c r="M14" i="12" s="1"/>
  <c r="G15" i="12"/>
  <c r="M15" i="12" s="1"/>
  <c r="G16" i="12"/>
  <c r="M16" i="12" s="1"/>
  <c r="G17" i="12"/>
  <c r="M17" i="12" s="1"/>
  <c r="G18" i="12"/>
  <c r="M18" i="12" s="1"/>
  <c r="G19" i="12"/>
  <c r="M19" i="12" s="1"/>
  <c r="G20" i="12"/>
  <c r="M20" i="12" s="1"/>
  <c r="G21" i="12"/>
  <c r="M21" i="12" s="1"/>
  <c r="G22" i="12"/>
  <c r="M22" i="12" s="1"/>
  <c r="G23" i="12"/>
  <c r="M23" i="12" s="1"/>
  <c r="G24" i="12"/>
  <c r="M24" i="12" s="1"/>
  <c r="G25" i="12"/>
  <c r="M25" i="12" s="1"/>
  <c r="G26" i="12"/>
  <c r="M26" i="12" s="1"/>
  <c r="G27" i="12"/>
  <c r="M27" i="12" s="1"/>
  <c r="G28" i="12"/>
  <c r="M28" i="12" s="1"/>
  <c r="G30" i="12"/>
  <c r="M30" i="12" s="1"/>
  <c r="G31" i="12"/>
  <c r="M31" i="12" s="1"/>
  <c r="G33" i="12"/>
  <c r="M33" i="12" s="1"/>
  <c r="G34" i="12"/>
  <c r="M34" i="12" s="1"/>
  <c r="G35" i="12"/>
  <c r="M35" i="12" s="1"/>
  <c r="G36" i="12"/>
  <c r="M36" i="12" s="1"/>
  <c r="G37" i="12"/>
  <c r="M37" i="12" s="1"/>
  <c r="G38" i="12"/>
  <c r="M38" i="12" s="1"/>
  <c r="G39" i="12"/>
  <c r="M39" i="12" s="1"/>
  <c r="G40" i="12"/>
  <c r="M40" i="12" s="1"/>
  <c r="G41" i="12"/>
  <c r="M41" i="12" s="1"/>
  <c r="G42" i="12"/>
  <c r="M42" i="12" s="1"/>
  <c r="G43" i="12"/>
  <c r="M43" i="12" s="1"/>
  <c r="G44" i="12"/>
  <c r="M44" i="12" s="1"/>
  <c r="G45" i="12"/>
  <c r="M45" i="12" s="1"/>
  <c r="G46" i="12"/>
  <c r="M46" i="12" s="1"/>
  <c r="G47" i="12"/>
  <c r="M47" i="12" s="1"/>
  <c r="G48" i="12"/>
  <c r="M48" i="12" s="1"/>
  <c r="G49" i="12"/>
  <c r="M49" i="12" s="1"/>
  <c r="G50" i="12"/>
  <c r="M50" i="12" s="1"/>
  <c r="G51" i="12"/>
  <c r="M51" i="12" s="1"/>
  <c r="G52" i="12"/>
  <c r="M52" i="12" s="1"/>
  <c r="G53" i="12"/>
  <c r="M53" i="12" s="1"/>
  <c r="G54" i="12"/>
  <c r="M54" i="12" s="1"/>
  <c r="G55" i="12"/>
  <c r="M55" i="12" s="1"/>
  <c r="G56" i="12"/>
  <c r="M56" i="12" s="1"/>
  <c r="G57" i="12"/>
  <c r="M57" i="12" s="1"/>
  <c r="G58" i="12"/>
  <c r="M58" i="12" s="1"/>
  <c r="G59" i="12"/>
  <c r="M59" i="12" s="1"/>
  <c r="G60" i="12"/>
  <c r="M60" i="12" s="1"/>
  <c r="G61" i="12"/>
  <c r="M61" i="12" s="1"/>
  <c r="G62" i="12"/>
  <c r="M62" i="12" s="1"/>
  <c r="G2" i="12"/>
  <c r="M2" i="12" s="1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1" i="12"/>
  <c r="A30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  <c r="A15" i="3"/>
  <c r="A16" i="3"/>
  <c r="A17" i="3"/>
  <c r="A18" i="3"/>
  <c r="A19" i="3"/>
  <c r="A20" i="3"/>
  <c r="A21" i="3"/>
  <c r="A22" i="3"/>
  <c r="A23" i="3"/>
  <c r="M32" i="3"/>
  <c r="A3" i="3"/>
  <c r="A5" i="3"/>
  <c r="A6" i="3"/>
  <c r="A7" i="3"/>
  <c r="A12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9" i="4"/>
  <c r="A30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2" i="6"/>
  <c r="M60" i="4"/>
  <c r="M61" i="4"/>
  <c r="M59" i="4"/>
  <c r="M58" i="4"/>
  <c r="A44" i="2"/>
  <c r="M57" i="4"/>
  <c r="M26" i="3"/>
  <c r="M27" i="3"/>
  <c r="M28" i="3"/>
  <c r="M29" i="3"/>
  <c r="M30" i="3"/>
  <c r="M2" i="3"/>
  <c r="M3" i="3"/>
  <c r="M12" i="3"/>
  <c r="M24" i="3"/>
  <c r="M31" i="3"/>
  <c r="M25" i="3"/>
  <c r="M3" i="10"/>
  <c r="M5" i="10"/>
  <c r="M6" i="10"/>
  <c r="M7" i="10"/>
  <c r="M8" i="10"/>
  <c r="M4" i="10"/>
  <c r="M9" i="10"/>
  <c r="M10" i="10"/>
  <c r="M11" i="10"/>
  <c r="M2" i="10"/>
  <c r="M56" i="4"/>
  <c r="M30" i="4"/>
  <c r="M27" i="4"/>
  <c r="M55" i="4"/>
  <c r="A2" i="3"/>
  <c r="A4" i="6"/>
  <c r="A5" i="6"/>
  <c r="A6" i="6"/>
  <c r="A8" i="6"/>
  <c r="A9" i="6"/>
  <c r="A12" i="6"/>
  <c r="A13" i="6"/>
  <c r="A14" i="6"/>
  <c r="A15" i="6"/>
  <c r="A16" i="6"/>
  <c r="A17" i="6"/>
  <c r="A3" i="6"/>
  <c r="A2" i="4"/>
  <c r="A3" i="10"/>
  <c r="A5" i="10"/>
  <c r="A6" i="10"/>
  <c r="A7" i="10"/>
  <c r="A8" i="10"/>
  <c r="A4" i="10"/>
  <c r="A9" i="10"/>
  <c r="A10" i="10"/>
  <c r="A11" i="10"/>
  <c r="A2" i="10"/>
  <c r="A3" i="9"/>
  <c r="A5" i="9"/>
  <c r="A6" i="9"/>
  <c r="A7" i="9"/>
  <c r="A8" i="9"/>
  <c r="A4" i="9"/>
  <c r="A9" i="9"/>
  <c r="A10" i="9"/>
  <c r="A2" i="9"/>
  <c r="A3" i="2"/>
  <c r="A5" i="2"/>
  <c r="A6" i="2"/>
  <c r="A8" i="2"/>
  <c r="A9" i="2"/>
  <c r="A4" i="2"/>
  <c r="A7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5" i="2"/>
  <c r="A2" i="2"/>
  <c r="A3" i="1"/>
  <c r="A5" i="1"/>
  <c r="A4" i="1"/>
  <c r="A6" i="1"/>
  <c r="A7" i="1"/>
  <c r="A8" i="1"/>
  <c r="A9" i="1"/>
  <c r="A10" i="1"/>
  <c r="A11" i="1"/>
  <c r="A12" i="1"/>
  <c r="A13" i="1"/>
  <c r="A14" i="1"/>
  <c r="A15" i="1"/>
  <c r="A16" i="1"/>
  <c r="A1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2" i="1"/>
  <c r="M3" i="4"/>
  <c r="M7" i="4"/>
  <c r="M52" i="4"/>
  <c r="M8" i="4"/>
  <c r="M25" i="4"/>
  <c r="M12" i="4"/>
  <c r="M26" i="4"/>
  <c r="M23" i="4"/>
  <c r="M18" i="4"/>
  <c r="M16" i="4"/>
  <c r="M11" i="4"/>
  <c r="M54" i="4"/>
  <c r="M6" i="4"/>
  <c r="M19" i="4"/>
  <c r="M50" i="4"/>
  <c r="M51" i="4"/>
  <c r="M53" i="4"/>
  <c r="M34" i="4"/>
  <c r="M24" i="4"/>
  <c r="M29" i="4"/>
  <c r="M49" i="4"/>
  <c r="M44" i="4"/>
  <c r="M9" i="4"/>
  <c r="M38" i="4"/>
  <c r="M42" i="4"/>
  <c r="M22" i="4"/>
  <c r="M35" i="4"/>
  <c r="M48" i="4"/>
  <c r="M33" i="4"/>
  <c r="M39" i="4"/>
  <c r="M46" i="4"/>
  <c r="M15" i="4"/>
  <c r="M43" i="4"/>
  <c r="M14" i="4"/>
  <c r="M4" i="4"/>
  <c r="M45" i="4"/>
  <c r="M10" i="4"/>
  <c r="M13" i="4"/>
  <c r="M47" i="4"/>
  <c r="M5" i="4"/>
  <c r="M37" i="4"/>
  <c r="M41" i="4"/>
  <c r="M21" i="4"/>
  <c r="M20" i="4"/>
  <c r="M40" i="4"/>
  <c r="M17" i="4"/>
  <c r="M32" i="4"/>
  <c r="M36" i="4"/>
  <c r="M2" i="4"/>
  <c r="J62" i="13" l="1"/>
  <c r="J6" i="13"/>
  <c r="J56" i="13"/>
  <c r="J52" i="13"/>
  <c r="J48" i="13"/>
  <c r="J44" i="13"/>
  <c r="J40" i="13"/>
  <c r="J36" i="13"/>
  <c r="J31" i="13"/>
  <c r="J26" i="13"/>
  <c r="J22" i="13"/>
  <c r="J18" i="13"/>
  <c r="J14" i="13"/>
  <c r="J2" i="13"/>
  <c r="J7" i="13"/>
  <c r="J3" i="13"/>
  <c r="J11" i="13"/>
  <c r="J57" i="13"/>
  <c r="J53" i="13"/>
  <c r="J49" i="13"/>
  <c r="J45" i="13"/>
  <c r="J41" i="13"/>
  <c r="J37" i="13"/>
  <c r="J33" i="13"/>
  <c r="J27" i="13"/>
  <c r="J23" i="13"/>
  <c r="J19" i="13"/>
  <c r="J15" i="13"/>
  <c r="J10" i="13"/>
  <c r="J8" i="13"/>
  <c r="J4" i="13"/>
  <c r="J58" i="13"/>
  <c r="J54" i="13"/>
  <c r="J50" i="13"/>
  <c r="J46" i="13"/>
  <c r="J42" i="13"/>
  <c r="J38" i="13"/>
  <c r="J34" i="13"/>
  <c r="J28" i="13"/>
  <c r="J24" i="13"/>
  <c r="J20" i="13"/>
  <c r="J16" i="13"/>
  <c r="J12" i="13"/>
  <c r="J61" i="13"/>
  <c r="J60" i="13"/>
  <c r="J5" i="13"/>
  <c r="J59" i="13"/>
  <c r="J55" i="13"/>
  <c r="J51" i="13"/>
  <c r="J47" i="13"/>
  <c r="J43" i="13"/>
  <c r="J39" i="13"/>
  <c r="J35" i="13"/>
  <c r="J30" i="13"/>
  <c r="J25" i="13"/>
  <c r="J21" i="13"/>
  <c r="J17" i="13"/>
  <c r="J13" i="13"/>
  <c r="J9" i="13"/>
  <c r="J7" i="12"/>
  <c r="J5" i="12"/>
  <c r="J3" i="12"/>
  <c r="J9" i="12"/>
  <c r="J58" i="12"/>
  <c r="J54" i="12"/>
  <c r="J50" i="12"/>
  <c r="J46" i="12"/>
  <c r="J42" i="12"/>
  <c r="J38" i="12"/>
  <c r="J34" i="12"/>
  <c r="J28" i="12"/>
  <c r="J24" i="12"/>
  <c r="J20" i="12"/>
  <c r="J16" i="12"/>
  <c r="J12" i="12"/>
  <c r="J61" i="12"/>
  <c r="J59" i="12"/>
  <c r="J55" i="12"/>
  <c r="J51" i="12"/>
  <c r="J47" i="12"/>
  <c r="J43" i="12"/>
  <c r="J39" i="12"/>
  <c r="J35" i="12"/>
  <c r="J30" i="12"/>
  <c r="J25" i="12"/>
  <c r="J21" i="12"/>
  <c r="J17" i="12"/>
  <c r="J13" i="12"/>
  <c r="J8" i="12"/>
  <c r="J6" i="12"/>
  <c r="J4" i="12"/>
  <c r="J2" i="12"/>
  <c r="J10" i="12"/>
  <c r="J56" i="12"/>
  <c r="J52" i="12"/>
  <c r="J48" i="12"/>
  <c r="J44" i="12"/>
  <c r="J40" i="12"/>
  <c r="J36" i="12"/>
  <c r="J31" i="12"/>
  <c r="J26" i="12"/>
  <c r="J22" i="12"/>
  <c r="J18" i="12"/>
  <c r="J14" i="12"/>
  <c r="J62" i="12"/>
  <c r="J60" i="12"/>
  <c r="J11" i="12"/>
  <c r="J57" i="12"/>
  <c r="J53" i="12"/>
  <c r="J49" i="12"/>
  <c r="J45" i="12"/>
  <c r="J41" i="12"/>
  <c r="J37" i="12"/>
  <c r="J33" i="12"/>
  <c r="J27" i="12"/>
  <c r="J23" i="12"/>
  <c r="J19" i="12"/>
  <c r="J1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tc={5F8D8563-DF6E-4B62-B5B3-28B17F224D39}</author>
  </authors>
  <commentList>
    <comment ref="K4" authorId="0" shapeId="0" xr:uid="{5F8D8563-DF6E-4B62-B5B3-28B17F224D39}">
      <text>
        <t>[Threaded comment]
Your version of Excel allows you to read this threaded comment; however, any edits to it will get removed if the file is opened in a newer version of Excel. Learn more: https://go.microsoft.com/fwlink/?linkid=870924
Comment:
    Study did not specify subspecies - but the sampling locations represent the full geographic range and includes isolated subspecies (islands)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Louis Stéphane Le Clercq</author>
    <author>tc={FE78FF15-91D9-4D21-BA50-5421C4D310A3}</author>
  </authors>
  <commentList>
    <comment ref="M1" authorId="0" shapeId="0" xr:uid="{F7B3F235-86B4-4D91-BA55-0837DA57E8FA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Red = Weighed average of all study populations</t>
        </r>
      </text>
    </comment>
    <comment ref="M3" authorId="1" shapeId="0" xr:uid="{FE78FF15-91D9-4D21-BA50-5421C4D310A3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Steynmeyer et al.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tc={33353F1C-457B-4647-B19C-0478C8E93CFE}</author>
    <author>tc={44C42372-A368-46FD-8741-0D3681790F94}</author>
    <author>tc={8FC8B2F0-26DC-47BD-BFB6-256D0CEEF796}</author>
  </authors>
  <commentList>
    <comment ref="M1" authorId="0" shapeId="0" xr:uid="{33353F1C-457B-4647-B19C-0478C8E93CFE}">
      <text>
        <t>[Threaded comment]
Your version of Excel allows you to read this threaded comment; however, any edits to it will get removed if the file is opened in a newer version of Excel. Learn more: https://go.microsoft.com/fwlink/?linkid=870924
Comment:
    Normalized to True North</t>
      </text>
    </comment>
    <comment ref="D2" authorId="1" shapeId="0" xr:uid="{44C42372-A368-46FD-8741-0D3681790F94}">
      <text>
        <t>[Threaded comment]
Your version of Excel allows you to read this threaded comment; however, any edits to it will get removed if the file is opened in a newer version of Excel. Learn more: https://go.microsoft.com/fwlink/?linkid=870924
Comment:
    Atlante della Migrazione degli Uccelli in Italia Vol I (non-parriformes) 'e Vol II (passeriformi)</t>
      </text>
    </comment>
    <comment ref="D27" authorId="2" shapeId="0" xr:uid="{8FC8B2F0-26DC-47BD-BFB6-256D0CEEF796}">
      <text>
        <t>[Threaded comment]
Your version of Excel allows you to read this threaded comment; however, any edits to it will get removed if the file is opened in a newer version of Excel. Learn more: https://go.microsoft.com/fwlink/?linkid=870924
Comment:
    Handbook of the Birds of India and Pakistan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Louis Stéphane Le Clercq</author>
    <author>tc={7723B923-6E0A-4C34-BA50-E68C85DC5669}</author>
    <author>tc={7BB848B9-2B99-4A93-86BC-ACD090D8E7F9}</author>
    <author>tc={C16D00BF-44C6-4577-8433-D9E1B3B4535B}</author>
  </authors>
  <commentList>
    <comment ref="I1" authorId="0" shapeId="0" xr:uid="{25EBFC46-BF1D-4C40-A70A-067A80D851FC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Days after the Winter solstice</t>
        </r>
      </text>
    </comment>
    <comment ref="L1" authorId="0" shapeId="0" xr:uid="{DAAF90E7-408B-41EE-8531-89AE15FDE9D4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Days before the Spring Equinox</t>
        </r>
      </text>
    </comment>
    <comment ref="D2" authorId="1" shapeId="0" xr:uid="{7723B923-6E0A-4C34-BA50-E68C85DC5669}">
      <text>
        <t>[Threaded comment]
Your version of Excel allows you to read this threaded comment; however, any edits to it will get removed if the file is opened in a newer version of Excel. Learn more: https://go.microsoft.com/fwlink/?linkid=870924
Comment:
    Atlante della Migrazione degli Uccelli in Italia Vol I (non-parriformes) 'e Vol II (passeriformi)</t>
      </text>
    </comment>
    <comment ref="P2" authorId="0" shapeId="0" xr:uid="{61296B0E-4371-4068-85D7-B986C941C6BE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12:12 h day</t>
        </r>
      </text>
    </comment>
    <comment ref="P3" authorId="0" shapeId="0" xr:uid="{57209E36-A148-4BC0-B379-E8EBD6A68A20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12:12 h day</t>
        </r>
      </text>
    </comment>
    <comment ref="B4" authorId="2" shapeId="0" xr:uid="{7BB848B9-2B99-4A93-86BC-ACD090D8E7F9}">
      <text>
        <t>[Threaded comment]
Your version of Excel allows you to read this threaded comment; however, any edits to it will get removed if the file is opened in a newer version of Excel. Learn more: https://go.microsoft.com/fwlink/?linkid=870924
Comment:
    Shapefile only has "Zone 1" data</t>
      </text>
    </comment>
    <comment ref="P4" authorId="0" shapeId="0" xr:uid="{96E03A3A-915C-4725-91F2-B973A6FE1376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Longest day, shortest night</t>
        </r>
      </text>
    </comment>
    <comment ref="P5" authorId="0" shapeId="0" xr:uid="{2FE2D409-F299-4794-BE1D-DF5CB0AECA52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Longest night, shortest day</t>
        </r>
      </text>
    </comment>
    <comment ref="D28" authorId="3" shapeId="0" xr:uid="{C16D00BF-44C6-4577-8433-D9E1B3B4535B}">
      <text>
        <t>[Threaded comment]
Your version of Excel allows you to read this threaded comment; however, any edits to it will get removed if the file is opened in a newer version of Excel. Learn more: https://go.microsoft.com/fwlink/?linkid=870924
Comment:
    Handbook of the Birds of India and Pakistan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Louis Stéphane Le Clercq</author>
    <author>tc={20452930-B2DE-4C54-9ECC-D7306C73FCD6}</author>
    <author>tc={5FDD8DBA-6D29-4D00-A5ED-E097A573392B}</author>
    <author>tc={11EB0977-4773-4BCC-9E41-ADE39E5B9863}</author>
  </authors>
  <commentList>
    <comment ref="I1" authorId="0" shapeId="0" xr:uid="{4062D4ED-45BC-4143-ADA9-460DBACD1063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Days after the Summer solstice</t>
        </r>
      </text>
    </comment>
    <comment ref="L1" authorId="0" shapeId="0" xr:uid="{DBC7ACB1-83C5-46F9-B9EF-7218A3916169}">
      <text>
        <r>
          <rPr>
            <b/>
            <sz val="9"/>
            <color indexed="81"/>
            <rFont val="Tahoma"/>
            <family val="2"/>
          </rPr>
          <t>Louis Stéphane Le Clercq:</t>
        </r>
        <r>
          <rPr>
            <sz val="9"/>
            <color indexed="81"/>
            <rFont val="Tahoma"/>
            <family val="2"/>
          </rPr>
          <t xml:space="preserve">
Days before the Autumn equinox</t>
        </r>
      </text>
    </comment>
    <comment ref="D2" authorId="1" shapeId="0" xr:uid="{20452930-B2DE-4C54-9ECC-D7306C73FCD6}">
      <text>
        <t>[Threaded comment]
Your version of Excel allows you to read this threaded comment; however, any edits to it will get removed if the file is opened in a newer version of Excel. Learn more: https://go.microsoft.com/fwlink/?linkid=870924
Comment:
    Atlante della Migrazione degli Uccelli in Italia Vol I (non-parriformes) 'e Vol II (passeriformi)</t>
      </text>
    </comment>
    <comment ref="B4" authorId="2" shapeId="0" xr:uid="{5FDD8DBA-6D29-4D00-A5ED-E097A573392B}">
      <text>
        <t>[Threaded comment]
Your version of Excel allows you to read this threaded comment; however, any edits to it will get removed if the file is opened in a newer version of Excel. Learn more: https://go.microsoft.com/fwlink/?linkid=870924
Comment:
    Shapefile only has "Zone 1" data</t>
      </text>
    </comment>
    <comment ref="D28" authorId="3" shapeId="0" xr:uid="{11EB0977-4773-4BCC-9E41-ADE39E5B9863}">
      <text>
        <t>[Threaded comment]
Your version of Excel allows you to read this threaded comment; however, any edits to it will get removed if the file is opened in a newer version of Excel. Learn more: https://go.microsoft.com/fwlink/?linkid=870924
Comment:
    Handbook of the Birds of India and Pakistan</t>
      </text>
    </comment>
  </commentList>
</comments>
</file>

<file path=xl/sharedStrings.xml><?xml version="1.0" encoding="utf-8"?>
<sst xmlns="http://schemas.openxmlformats.org/spreadsheetml/2006/main" count="4244" uniqueCount="681">
  <si>
    <t>Hirundo rustica</t>
  </si>
  <si>
    <t>Limosa lapponica</t>
  </si>
  <si>
    <t>Setophaga striata</t>
  </si>
  <si>
    <t>Sylvia atricapilla</t>
  </si>
  <si>
    <t>Cyanistes caeruleus</t>
  </si>
  <si>
    <t>Cyanecula svecica</t>
  </si>
  <si>
    <t>Tachycineta meyeni</t>
  </si>
  <si>
    <t>Ficedula albicollis</t>
  </si>
  <si>
    <t>Luscinia megarhynchos</t>
  </si>
  <si>
    <t>Junco hyemalis</t>
  </si>
  <si>
    <t>Buteo buteo</t>
  </si>
  <si>
    <t>Parus major</t>
  </si>
  <si>
    <t>Tachycineta albilinea</t>
  </si>
  <si>
    <t>Passerina ciris</t>
  </si>
  <si>
    <t>Ficedula hypoleuca</t>
  </si>
  <si>
    <t>Catharus ustulatus</t>
  </si>
  <si>
    <t>Anthus trivialis</t>
  </si>
  <si>
    <t>Tachycineta bicolor</t>
  </si>
  <si>
    <t>Tachycineta thalassina</t>
  </si>
  <si>
    <t>Saxicola rubetra</t>
  </si>
  <si>
    <t>Tachycineta leucorrhoa</t>
  </si>
  <si>
    <t>Phylloscopus trochilus</t>
  </si>
  <si>
    <t>Cardellina pusilla</t>
  </si>
  <si>
    <t>Larus michahellis</t>
  </si>
  <si>
    <t>General Name</t>
  </si>
  <si>
    <t>Family</t>
  </si>
  <si>
    <t>Order</t>
  </si>
  <si>
    <t>Migrant</t>
  </si>
  <si>
    <t>Migrant Status</t>
  </si>
  <si>
    <t>Partial</t>
  </si>
  <si>
    <t>Resident</t>
  </si>
  <si>
    <t xml:space="preserve">Barn swallow </t>
  </si>
  <si>
    <t>Bar-tailed godwit</t>
  </si>
  <si>
    <t>Blackcap warbler</t>
  </si>
  <si>
    <t xml:space="preserve">Blue tit </t>
  </si>
  <si>
    <t>Bluethroat</t>
  </si>
  <si>
    <t>Chilean swallow</t>
  </si>
  <si>
    <t>Collared flycatcher</t>
  </si>
  <si>
    <t>Common nightingale</t>
  </si>
  <si>
    <t>Dark‐eyed junco</t>
  </si>
  <si>
    <t>Eurasian buzzard</t>
  </si>
  <si>
    <t>Great tit</t>
  </si>
  <si>
    <t>Mangrove swallow</t>
  </si>
  <si>
    <t>Painted bunting</t>
  </si>
  <si>
    <t>Swainson’s thrush</t>
  </si>
  <si>
    <t>Tree pipit</t>
  </si>
  <si>
    <t>Tree swallow</t>
  </si>
  <si>
    <t>Violet-green swallow</t>
  </si>
  <si>
    <t>Whinchat</t>
  </si>
  <si>
    <t>White-rumped swallow</t>
  </si>
  <si>
    <t>Willow warbler</t>
  </si>
  <si>
    <t>Wilson’s warbler</t>
  </si>
  <si>
    <t>Yellow‐legged gull</t>
  </si>
  <si>
    <t>Subs no</t>
  </si>
  <si>
    <t>Allele no</t>
  </si>
  <si>
    <t>Freq Allele</t>
  </si>
  <si>
    <t>Sample size (n)</t>
  </si>
  <si>
    <t xml:space="preserve">Black-headed bunting </t>
  </si>
  <si>
    <t>Blackpoll warbler</t>
  </si>
  <si>
    <t>Hirundinidae</t>
  </si>
  <si>
    <t>Charadriiformes </t>
  </si>
  <si>
    <t>Passeriformes </t>
  </si>
  <si>
    <t>Scolopacidae</t>
  </si>
  <si>
    <t>Parulidae</t>
  </si>
  <si>
    <t>Sylviidae</t>
  </si>
  <si>
    <t>Paridae</t>
  </si>
  <si>
    <t>Muscicapidae</t>
  </si>
  <si>
    <t>Passerellidae</t>
  </si>
  <si>
    <t>Accipitridae</t>
  </si>
  <si>
    <t>Accipitriformes</t>
  </si>
  <si>
    <t>Cardinalidae</t>
  </si>
  <si>
    <t>Turdidae</t>
  </si>
  <si>
    <t>Motacillidae</t>
  </si>
  <si>
    <t>Phylloscopidae</t>
  </si>
  <si>
    <t>Laridae</t>
  </si>
  <si>
    <t>Charadriiformes</t>
  </si>
  <si>
    <t>Study</t>
  </si>
  <si>
    <t xml:space="preserve">Asian short-toed lark  </t>
  </si>
  <si>
    <t>Alaudala cheleensis</t>
  </si>
  <si>
    <t>Alaudidae</t>
  </si>
  <si>
    <t>Great reed warbler</t>
  </si>
  <si>
    <t>Sedge warbler</t>
  </si>
  <si>
    <t>Eurasian reed warbler</t>
  </si>
  <si>
    <t>European nightjar</t>
  </si>
  <si>
    <t>Icterine warbler</t>
  </si>
  <si>
    <t>Eurasian wryneck</t>
  </si>
  <si>
    <t>Woodchat shrike</t>
  </si>
  <si>
    <t>European bee-eater</t>
  </si>
  <si>
    <t xml:space="preserve">Spotted flycatcher </t>
  </si>
  <si>
    <t>Northern wheatear</t>
  </si>
  <si>
    <t>Eurasian golden oriole</t>
  </si>
  <si>
    <t>Wood warbler</t>
  </si>
  <si>
    <t>European turtle dove</t>
  </si>
  <si>
    <t>Garden warbler</t>
  </si>
  <si>
    <t>Eastern subalpine warbler</t>
  </si>
  <si>
    <t>Common whitethroat</t>
  </si>
  <si>
    <t>Eurasian hoopoe</t>
  </si>
  <si>
    <t xml:space="preserve">Acrocephalus arundinaceus </t>
  </si>
  <si>
    <t xml:space="preserve">Acrocephalus schoenobaenus </t>
  </si>
  <si>
    <t xml:space="preserve">Acrocephalus scirpaceus </t>
  </si>
  <si>
    <t xml:space="preserve">Caprimulgus europaeus </t>
  </si>
  <si>
    <t xml:space="preserve">Hippolais icterina </t>
  </si>
  <si>
    <t xml:space="preserve">Jynx torquilla </t>
  </si>
  <si>
    <t xml:space="preserve">Lanius senator </t>
  </si>
  <si>
    <t xml:space="preserve">Merops apiaster </t>
  </si>
  <si>
    <t xml:space="preserve">Muscicapa striata </t>
  </si>
  <si>
    <t xml:space="preserve">Oenanthe oenanthe </t>
  </si>
  <si>
    <t xml:space="preserve">Oriolus oriolus </t>
  </si>
  <si>
    <t xml:space="preserve">Phoenicurus phoenicurus </t>
  </si>
  <si>
    <t xml:space="preserve">Phylloscopus sibilatrix </t>
  </si>
  <si>
    <t xml:space="preserve">Streptopelia turtur </t>
  </si>
  <si>
    <t xml:space="preserve">Sylvia borin </t>
  </si>
  <si>
    <t xml:space="preserve">Sylvia cantillans </t>
  </si>
  <si>
    <t xml:space="preserve">Sylvia communis </t>
  </si>
  <si>
    <t xml:space="preserve">Upupa epops </t>
  </si>
  <si>
    <t>Acrocephalidae</t>
  </si>
  <si>
    <t>Caprimulgidae</t>
  </si>
  <si>
    <t>Picidae</t>
  </si>
  <si>
    <t>Laniidae</t>
  </si>
  <si>
    <t>Meropidae</t>
  </si>
  <si>
    <t>Oriolidae</t>
  </si>
  <si>
    <t>Columbidae</t>
  </si>
  <si>
    <t>Upupidae</t>
  </si>
  <si>
    <t>Passeriformes</t>
  </si>
  <si>
    <t>Piciformes</t>
  </si>
  <si>
    <t>Coraciiformes</t>
  </si>
  <si>
    <t>Columbiformes</t>
  </si>
  <si>
    <t>Bucerotiformes</t>
  </si>
  <si>
    <t>No</t>
  </si>
  <si>
    <t xml:space="preserve">Mountain bluebird </t>
  </si>
  <si>
    <t>Sialia currucoides</t>
  </si>
  <si>
    <t xml:space="preserve">Western bluebird </t>
  </si>
  <si>
    <t>Sialia mexicana</t>
  </si>
  <si>
    <t>Red-headed bunting</t>
  </si>
  <si>
    <t>Emberiza bruniceps</t>
  </si>
  <si>
    <t>Emberizidae</t>
  </si>
  <si>
    <t>Emberiza melanocephala</t>
  </si>
  <si>
    <t xml:space="preserve">Eurasian blackbird  </t>
  </si>
  <si>
    <t>Turdus merula</t>
  </si>
  <si>
    <t>Scientific Name (cited)</t>
  </si>
  <si>
    <t>Scientific Name (new)</t>
  </si>
  <si>
    <t>Curruca communis</t>
  </si>
  <si>
    <t>Curruca cantillans</t>
  </si>
  <si>
    <t>Common redstarts</t>
  </si>
  <si>
    <t>Luscinia svecica</t>
  </si>
  <si>
    <t>Calandrella  cheleensis</t>
  </si>
  <si>
    <t>Caprimulgiformes</t>
  </si>
  <si>
    <t>Q8</t>
  </si>
  <si>
    <t>Magnolia warbler</t>
  </si>
  <si>
    <t>Setophaga magnolia</t>
  </si>
  <si>
    <t>Common yellowthroat</t>
  </si>
  <si>
    <t>Geothlypis trichas</t>
  </si>
  <si>
    <t>American redstart</t>
  </si>
  <si>
    <t>Setophaga ruticilla</t>
  </si>
  <si>
    <t>White-throated sparrow</t>
  </si>
  <si>
    <t>Zonotrichia albicollis</t>
  </si>
  <si>
    <t>Hermit thrush</t>
  </si>
  <si>
    <t>Catharus guttatus</t>
  </si>
  <si>
    <t>Saxicola maurus</t>
  </si>
  <si>
    <t>European stonechat</t>
  </si>
  <si>
    <t>African stonechat</t>
  </si>
  <si>
    <t>Siberian stonechat</t>
  </si>
  <si>
    <t>Q14</t>
  </si>
  <si>
    <t>Atlas</t>
  </si>
  <si>
    <t>Chiroxiphia lanceolata</t>
  </si>
  <si>
    <t>Corapipo altera</t>
  </si>
  <si>
    <t>Lepidothrix coronata</t>
  </si>
  <si>
    <t>Manacus vitellinus</t>
  </si>
  <si>
    <t>Pipridae</t>
  </si>
  <si>
    <t>Neopelma chrysocephalum</t>
  </si>
  <si>
    <t>Saffron-crested tyrant-manakin</t>
  </si>
  <si>
    <t>Pipra filicauda</t>
  </si>
  <si>
    <t>Wire-tailed manakin</t>
  </si>
  <si>
    <t>Q9</t>
  </si>
  <si>
    <t>Q10</t>
  </si>
  <si>
    <t>Q11</t>
  </si>
  <si>
    <t>eBird</t>
  </si>
  <si>
    <t>Jan 25 - May 24</t>
  </si>
  <si>
    <t>Jun 28 - Nov 30</t>
  </si>
  <si>
    <t>Jan 25 - May 10</t>
  </si>
  <si>
    <t>Jul 20 - Nov 16</t>
  </si>
  <si>
    <t>Jul 13 - Nov 9</t>
  </si>
  <si>
    <t>Mar 29 - May 17</t>
  </si>
  <si>
    <t>Feb 15 - Apr 19</t>
  </si>
  <si>
    <t>Sep 7 - Nov 30</t>
  </si>
  <si>
    <t>Oct 12 - Dec 7</t>
  </si>
  <si>
    <t>Feb 15 - Apr 5</t>
  </si>
  <si>
    <t>Feb 22 - Jun 14</t>
  </si>
  <si>
    <t>Aug 24 - Nov 16</t>
  </si>
  <si>
    <t>Aug 10 - Nov 16</t>
  </si>
  <si>
    <t>Apr 5 - Jun 7</t>
  </si>
  <si>
    <t>Feb 22 - May 31</t>
  </si>
  <si>
    <t>Aug 17 - Nov 30</t>
  </si>
  <si>
    <t>Jul 20 - Nov 23</t>
  </si>
  <si>
    <t>Mar 29 - Jun 14</t>
  </si>
  <si>
    <t>Mar 22 - May 31</t>
  </si>
  <si>
    <t>Aug 31 - Dec 7</t>
  </si>
  <si>
    <t>Aug 24 - Nov 30</t>
  </si>
  <si>
    <t>Mar 8 - May 31</t>
  </si>
  <si>
    <t>Feb 22 - May 24</t>
  </si>
  <si>
    <t>Aug 10 - Nov 30</t>
  </si>
  <si>
    <t>Jul 20 - Dec 14</t>
  </si>
  <si>
    <t>Feb 15 - May 31</t>
  </si>
  <si>
    <t>Mar 8 - Jun 14</t>
  </si>
  <si>
    <t>Aug 3 - Nov 2</t>
  </si>
  <si>
    <t>Feb 15 - May 17</t>
  </si>
  <si>
    <t>Sep 7 - Dec 14</t>
  </si>
  <si>
    <t>Aug 10 - Dec 21</t>
  </si>
  <si>
    <t>Feb 1 - May 24</t>
  </si>
  <si>
    <t>Mar 1 - Jun 21</t>
  </si>
  <si>
    <t>Jul 27 - Nov 9</t>
  </si>
  <si>
    <t>Feb 15 - Jun 7</t>
  </si>
  <si>
    <t>Aug 3 - Nov 30</t>
  </si>
  <si>
    <t>Feb 8 - May 31</t>
  </si>
  <si>
    <t>Aug 3 - Nov 23</t>
  </si>
  <si>
    <t>Jul 20 - Nov 2</t>
  </si>
  <si>
    <t>Feb 8 - May 3</t>
  </si>
  <si>
    <t>Aug 3 - Dec 21</t>
  </si>
  <si>
    <t>Aug 10 - Nov 23</t>
  </si>
  <si>
    <t>Mar 15 - May 17</t>
  </si>
  <si>
    <t>Mar 1 - May 24</t>
  </si>
  <si>
    <t>Aug 3 - Nov 9</t>
  </si>
  <si>
    <t>Aug 24 - Nov 2</t>
  </si>
  <si>
    <t>Mar 22 - May 24</t>
  </si>
  <si>
    <t>Feb 7 - May 10</t>
  </si>
  <si>
    <t>Aug 12 - Nov 15</t>
  </si>
  <si>
    <t>Feb 5 - May 7</t>
  </si>
  <si>
    <t>Aug 12 - Nov 17</t>
  </si>
  <si>
    <t>Mar 14 - May 7</t>
  </si>
  <si>
    <t>Aug 1 -  Sept 16</t>
  </si>
  <si>
    <t>Mar 7 - May 1</t>
  </si>
  <si>
    <t>Aug 7 - Nov 7</t>
  </si>
  <si>
    <t>Mar 21 - May 8</t>
  </si>
  <si>
    <t>Jul 31 - Sep 28</t>
  </si>
  <si>
    <t>Aug 10 - Oct 17</t>
  </si>
  <si>
    <t>Mar 7 - May 10</t>
  </si>
  <si>
    <t>Jul 31 - Oct 31</t>
  </si>
  <si>
    <t>Mar 21 - May 28</t>
  </si>
  <si>
    <t>Aug 2 - Nov 5</t>
  </si>
  <si>
    <t>Mar 7 - May 8</t>
  </si>
  <si>
    <t>Jul 28 - Nov 18</t>
  </si>
  <si>
    <t>Feb 25 - May 8</t>
  </si>
  <si>
    <t>Aug 1 - Oct 21</t>
  </si>
  <si>
    <t>Mar 18 - May 7</t>
  </si>
  <si>
    <t>Jul 30 - Oct 30</t>
  </si>
  <si>
    <t>Mar 5 - May 28</t>
  </si>
  <si>
    <t>Jul 13 - Oct 31</t>
  </si>
  <si>
    <t>Mar 7 - May 28</t>
  </si>
  <si>
    <t>Aug 5 - Nov 8</t>
  </si>
  <si>
    <t>Feb 20 - May 3</t>
  </si>
  <si>
    <t>Aug 10 - Oct 15</t>
  </si>
  <si>
    <t>Mar 5 - May 20</t>
  </si>
  <si>
    <t>Jul 31 - Oct 21</t>
  </si>
  <si>
    <t>Feb 8 - April 30</t>
  </si>
  <si>
    <t>Aug 5 - Nov 12</t>
  </si>
  <si>
    <t>Feb 25 - April 21</t>
  </si>
  <si>
    <t>Aug 10 - Nov 12</t>
  </si>
  <si>
    <t>Mar 5 - May 8</t>
  </si>
  <si>
    <t>Aug 10 - Nov 17</t>
  </si>
  <si>
    <t xml:space="preserve">Red kite </t>
  </si>
  <si>
    <t>Milvus milvus</t>
  </si>
  <si>
    <t xml:space="preserve">Northern goshawk </t>
  </si>
  <si>
    <t>Accipiter gentilis</t>
  </si>
  <si>
    <t>Saxicola torquatus</t>
  </si>
  <si>
    <t>Saxicola rubicola</t>
  </si>
  <si>
    <t>Feb 15 - May 3</t>
  </si>
  <si>
    <t>Distance</t>
  </si>
  <si>
    <t>Q13</t>
  </si>
  <si>
    <t>Q12</t>
  </si>
  <si>
    <t>Q7</t>
  </si>
  <si>
    <t>Q5</t>
  </si>
  <si>
    <t>Q6</t>
  </si>
  <si>
    <t>(Johnsen et al., 2007)</t>
  </si>
  <si>
    <t>(Liedvogel and Sheldon, 2010)</t>
  </si>
  <si>
    <t>(Mueller et al., 2011)</t>
  </si>
  <si>
    <t>(Dor et al., 2011)</t>
  </si>
  <si>
    <t>(Dor et al., 2012)</t>
  </si>
  <si>
    <t>(Chakarov et al., 2013)</t>
  </si>
  <si>
    <t>(Kuhn et al., 2013)</t>
  </si>
  <si>
    <t>(Saino et al., 2015a)</t>
  </si>
  <si>
    <t>(Mueller et al., 2013b)</t>
  </si>
  <si>
    <t>(Peterson et al., 2013)</t>
  </si>
  <si>
    <t>(Bazzi et al., 2016b)</t>
  </si>
  <si>
    <t>(Bazzi et al., 2017)</t>
  </si>
  <si>
    <t>(Zhang et al., 2017)</t>
  </si>
  <si>
    <t>(Contina et al., 2018)</t>
  </si>
  <si>
    <t>(Romano et al., 2018)</t>
  </si>
  <si>
    <t>(Parody-Merino et al., 2019)</t>
  </si>
  <si>
    <t>(Ralston et al., 2019)</t>
  </si>
  <si>
    <t>(Krist et al., 2021)</t>
  </si>
  <si>
    <t>Unpublished</t>
  </si>
  <si>
    <t>(Bazzi et al. 2016a)</t>
  </si>
  <si>
    <t>Q4</t>
  </si>
  <si>
    <t>(Steinmeyer et al., 2009)</t>
  </si>
  <si>
    <t>(Bourret and Garant, 2015)</t>
  </si>
  <si>
    <t>(Sauve et al., 2021)</t>
  </si>
  <si>
    <t>May 8 - Oct 8</t>
  </si>
  <si>
    <t>Feb 22 - April 15</t>
  </si>
  <si>
    <t>Pre-breeding migration</t>
  </si>
  <si>
    <t>Post-breeding migration</t>
  </si>
  <si>
    <t xml:space="preserve">Feb 15 - April 1 </t>
  </si>
  <si>
    <t>Jun 22 - Oct 8</t>
  </si>
  <si>
    <t>Mar 22 - Jun 3</t>
  </si>
  <si>
    <t>Jul 28 - Oct 20</t>
  </si>
  <si>
    <t>Article</t>
  </si>
  <si>
    <t>Subs data</t>
  </si>
  <si>
    <t>Range</t>
  </si>
  <si>
    <t>Corapipo leucorrhoa</t>
  </si>
  <si>
    <t>Mean Area</t>
  </si>
  <si>
    <t>Breed.X</t>
  </si>
  <si>
    <t>Breed.Y</t>
  </si>
  <si>
    <t>Degrees</t>
  </si>
  <si>
    <t>Mean.X</t>
  </si>
  <si>
    <t>Mean.Y</t>
  </si>
  <si>
    <t>Centroid.X</t>
  </si>
  <si>
    <t>Centroid.Y</t>
  </si>
  <si>
    <t>Difference</t>
  </si>
  <si>
    <t>Clock</t>
  </si>
  <si>
    <t>Adcyap1</t>
  </si>
  <si>
    <t>NPAS2</t>
  </si>
  <si>
    <t>Angle (° meas)</t>
  </si>
  <si>
    <t>Angle (° Std)</t>
  </si>
  <si>
    <t>-</t>
  </si>
  <si>
    <t>Yes</t>
  </si>
  <si>
    <t>Total Subs</t>
  </si>
  <si>
    <t>Num Subs</t>
  </si>
  <si>
    <t>Common chiffchaff</t>
  </si>
  <si>
    <t>Phylloscopus collybita</t>
  </si>
  <si>
    <t>Feb 8 - May 10</t>
  </si>
  <si>
    <t>(Justen, 2022)</t>
  </si>
  <si>
    <t>Canary island stonechat</t>
  </si>
  <si>
    <t>Saxicola dacotiae</t>
  </si>
  <si>
    <t>Superfamily</t>
  </si>
  <si>
    <t>Muscicapoidea</t>
  </si>
  <si>
    <t>Paroidea</t>
  </si>
  <si>
    <t>Sylvioidea</t>
  </si>
  <si>
    <t>Locustelloidea</t>
  </si>
  <si>
    <t>Emberizoidea</t>
  </si>
  <si>
    <t>Ploceoidea</t>
  </si>
  <si>
    <t>Aegithaloidea</t>
  </si>
  <si>
    <t>Alaudoidea</t>
  </si>
  <si>
    <t>Corvoidea</t>
  </si>
  <si>
    <t>Pipoidea</t>
  </si>
  <si>
    <t>Parvorder</t>
  </si>
  <si>
    <t>Muscicapida</t>
  </si>
  <si>
    <t>Sylviida</t>
  </si>
  <si>
    <t>Passerida</t>
  </si>
  <si>
    <t>Tyrannida</t>
  </si>
  <si>
    <t>?</t>
  </si>
  <si>
    <t>Jul 17 - Sep 18</t>
  </si>
  <si>
    <t>Apr 1 - May 6</t>
  </si>
  <si>
    <t>Mar 1 - May 12</t>
  </si>
  <si>
    <t>Jul 22 - Sep 17</t>
  </si>
  <si>
    <t>Emberiza fucata</t>
  </si>
  <si>
    <t>Chestnut-eared bunting</t>
  </si>
  <si>
    <t>Mar 21 - May 1</t>
  </si>
  <si>
    <t>Q</t>
  </si>
  <si>
    <t>Data</t>
  </si>
  <si>
    <t>Eastern bluebird</t>
  </si>
  <si>
    <t>Sialia sialis</t>
  </si>
  <si>
    <t>Sep 7 - Nov 23</t>
  </si>
  <si>
    <t>Mar 1 - May 10</t>
  </si>
  <si>
    <t>Genome</t>
  </si>
  <si>
    <t>GCA_002901205.1</t>
  </si>
  <si>
    <t>GCA_007636935.1</t>
  </si>
  <si>
    <t>GCA_013398435.1</t>
  </si>
  <si>
    <t>GCF_001522545.3</t>
  </si>
  <si>
    <t>GCA_015227805.3</t>
  </si>
  <si>
    <t>GCA_017309825.1</t>
  </si>
  <si>
    <t>GCA_003829775.1</t>
  </si>
  <si>
    <t>GCA_016584745.1</t>
  </si>
  <si>
    <t>GCA_013398995.1</t>
  </si>
  <si>
    <t>GCA_002844005.1</t>
  </si>
  <si>
    <t>GCA_900067835.1</t>
  </si>
  <si>
    <t>GCA_900205225.1</t>
  </si>
  <si>
    <t>GCF_009819885.2</t>
  </si>
  <si>
    <t>GCA_013399995.1</t>
  </si>
  <si>
    <t>GCA_013400235.1</t>
  </si>
  <si>
    <t>GCA_013397515.1</t>
  </si>
  <si>
    <t>GCA_910950805.1</t>
  </si>
  <si>
    <t>GCA_907165065.1</t>
  </si>
  <si>
    <t>GCA_901699155.2</t>
  </si>
  <si>
    <t>GCA_014839755.1</t>
  </si>
  <si>
    <t>GCA_013398685.1</t>
  </si>
  <si>
    <t>GCA_013400075.1</t>
  </si>
  <si>
    <t>GCA_009764595.1</t>
  </si>
  <si>
    <t>GCA_009829145.1</t>
  </si>
  <si>
    <t>GCA_003945725.1</t>
  </si>
  <si>
    <t>GCA_001604755.1</t>
  </si>
  <si>
    <t>GCA_000692015.2</t>
  </si>
  <si>
    <t>GCA_003984885.2</t>
  </si>
  <si>
    <t>GCA_003945595.2</t>
  </si>
  <si>
    <t>GCA_013398835.1</t>
  </si>
  <si>
    <t>GCA_009812075.1</t>
  </si>
  <si>
    <t>Seq</t>
  </si>
  <si>
    <t>Y</t>
  </si>
  <si>
    <t>N</t>
  </si>
  <si>
    <t>incomp</t>
  </si>
  <si>
    <t>Ho</t>
  </si>
  <si>
    <t>Willow flycatcher</t>
  </si>
  <si>
    <t>Empidonax traillii</t>
  </si>
  <si>
    <t>Tyrannidae</t>
  </si>
  <si>
    <t>GCA_003031625.1</t>
  </si>
  <si>
    <t>Tyrannus savana</t>
  </si>
  <si>
    <t>Fork-tailed flycatcher</t>
  </si>
  <si>
    <t>GCA_013399735.1</t>
  </si>
  <si>
    <t>Passerina amoena</t>
  </si>
  <si>
    <t>Lazuli bunting</t>
  </si>
  <si>
    <t>GCA_013401095.1</t>
  </si>
  <si>
    <t>Tyrannoidea</t>
  </si>
  <si>
    <t>Cuculus canorus</t>
  </si>
  <si>
    <t>Common cuckoo</t>
  </si>
  <si>
    <t>Cuculidae</t>
  </si>
  <si>
    <t>Cuculiformes</t>
  </si>
  <si>
    <t>GCA_000709325.1</t>
  </si>
  <si>
    <t>Jul 20 - Oct 19</t>
  </si>
  <si>
    <t>Apr 26 - Jun 14</t>
  </si>
  <si>
    <t>Jul 20 - Oct 26</t>
  </si>
  <si>
    <t>Mar 22 - Jun 7</t>
  </si>
  <si>
    <t>Feb 1 - May 10</t>
  </si>
  <si>
    <t>Aug 3 - Nov 16</t>
  </si>
  <si>
    <t>None</t>
  </si>
  <si>
    <t>Yellow-eyed junco</t>
  </si>
  <si>
    <t>Junco phaeonotus</t>
  </si>
  <si>
    <t>Junco phaeonotus</t>
  </si>
  <si>
    <t>Lance-tailed manakin</t>
  </si>
  <si>
    <t>White-ruffed manakin</t>
  </si>
  <si>
    <t>Blue-crowned manakin</t>
  </si>
  <si>
    <t>Golden-collared manakin</t>
  </si>
  <si>
    <t>Dark-eyed junco</t>
  </si>
  <si>
    <t>Start</t>
  </si>
  <si>
    <t>End</t>
  </si>
  <si>
    <t>House sparrow</t>
  </si>
  <si>
    <t>Italian sparrow</t>
  </si>
  <si>
    <t>Spanish sparrow</t>
  </si>
  <si>
    <t>Passer domesticus</t>
  </si>
  <si>
    <t>Passer italiae</t>
  </si>
  <si>
    <t>Passer hispaniolensis</t>
  </si>
  <si>
    <t>Passeridae</t>
  </si>
  <si>
    <t>Year Cycle</t>
  </si>
  <si>
    <t>North</t>
  </si>
  <si>
    <t>South</t>
  </si>
  <si>
    <t>Spring equinox</t>
  </si>
  <si>
    <t>Autumn equinox</t>
  </si>
  <si>
    <t>Summer solstice</t>
  </si>
  <si>
    <t>Winter solstice</t>
  </si>
  <si>
    <t>∆SE</t>
  </si>
  <si>
    <t>Mid</t>
  </si>
  <si>
    <t>∆AE</t>
  </si>
  <si>
    <t>∆WS</t>
  </si>
  <si>
    <t>∆SS</t>
  </si>
  <si>
    <t>SS to AE</t>
  </si>
  <si>
    <t>days</t>
  </si>
  <si>
    <t>weeks</t>
  </si>
  <si>
    <t>months</t>
  </si>
  <si>
    <t>WS to SE</t>
  </si>
  <si>
    <t>Authority</t>
  </si>
  <si>
    <t>GCA_001700915.1</t>
  </si>
  <si>
    <t>Superb fairy-wren</t>
  </si>
  <si>
    <t>Malurus cyaneus</t>
  </si>
  <si>
    <t>Maluridae</t>
  </si>
  <si>
    <t>Meliphagoidea</t>
  </si>
  <si>
    <t>Corvida</t>
  </si>
  <si>
    <t>GCA_009741485.1 </t>
  </si>
  <si>
    <t>Eurasian tree sparrow</t>
  </si>
  <si>
    <t>Passer montanus</t>
  </si>
  <si>
    <t>Partial/Resident</t>
  </si>
  <si>
    <t>Parial</t>
  </si>
  <si>
    <t>(Guldvog, 2018)</t>
  </si>
  <si>
    <t>Passeroidea</t>
  </si>
  <si>
    <t>Feb 21 - May 5</t>
  </si>
  <si>
    <t>Aug 18 - Nov 13</t>
  </si>
  <si>
    <t>Feb 24 - May 4</t>
  </si>
  <si>
    <t>Aug 14 - Nov 12</t>
  </si>
  <si>
    <t>Elfin-wood warbler</t>
  </si>
  <si>
    <t>Setophaga angelae</t>
  </si>
  <si>
    <t>Species</t>
  </si>
  <si>
    <t>Subs</t>
  </si>
  <si>
    <t>Al.Num</t>
  </si>
  <si>
    <t>Het</t>
  </si>
  <si>
    <t>Nbreed.X</t>
  </si>
  <si>
    <t>Nbreed.Y</t>
  </si>
  <si>
    <t>Date.1</t>
  </si>
  <si>
    <t>Date.2</t>
  </si>
  <si>
    <t>Date.3</t>
  </si>
  <si>
    <t>Date.4</t>
  </si>
  <si>
    <t>Date.5</t>
  </si>
  <si>
    <t>Date.6</t>
  </si>
  <si>
    <t>Date.7</t>
  </si>
  <si>
    <t>Date.8</t>
  </si>
  <si>
    <t>Date.9</t>
  </si>
  <si>
    <t>Date.10</t>
  </si>
  <si>
    <t>Date.11</t>
  </si>
  <si>
    <t>Date.12</t>
  </si>
  <si>
    <t>Angle</t>
  </si>
  <si>
    <t>Dist.M</t>
  </si>
  <si>
    <t>Dist.D</t>
  </si>
  <si>
    <t>NA</t>
  </si>
  <si>
    <t>Cyanecula</t>
  </si>
  <si>
    <t>svecica</t>
  </si>
  <si>
    <t>Cyanistes</t>
  </si>
  <si>
    <t>caeruleus</t>
  </si>
  <si>
    <t>Sylvia</t>
  </si>
  <si>
    <t>atricapilla</t>
  </si>
  <si>
    <t>Parus</t>
  </si>
  <si>
    <t>major</t>
  </si>
  <si>
    <t>Hirundo</t>
  </si>
  <si>
    <t>rustica</t>
  </si>
  <si>
    <t>Tachycineta</t>
  </si>
  <si>
    <t>bicolor</t>
  </si>
  <si>
    <t>thalassina</t>
  </si>
  <si>
    <t>albilinea</t>
  </si>
  <si>
    <t>leucorrhoa</t>
  </si>
  <si>
    <t>meyeni</t>
  </si>
  <si>
    <t>Buteo</t>
  </si>
  <si>
    <t>buteo</t>
  </si>
  <si>
    <t>Milvus</t>
  </si>
  <si>
    <t>milvus</t>
  </si>
  <si>
    <t>Accipiter</t>
  </si>
  <si>
    <t>gentilis</t>
  </si>
  <si>
    <t>Ficedula</t>
  </si>
  <si>
    <t>hypoleuca</t>
  </si>
  <si>
    <t>Turdus</t>
  </si>
  <si>
    <t>merula</t>
  </si>
  <si>
    <t>Junco</t>
  </si>
  <si>
    <t>hyemalis</t>
  </si>
  <si>
    <t>phaeonotus</t>
  </si>
  <si>
    <t>Luscinia</t>
  </si>
  <si>
    <t>megarhynchos</t>
  </si>
  <si>
    <t>Anthus</t>
  </si>
  <si>
    <t>trivialis</t>
  </si>
  <si>
    <t>Saxicola</t>
  </si>
  <si>
    <t>rubetra</t>
  </si>
  <si>
    <t>Cardellina</t>
  </si>
  <si>
    <t>pusilla</t>
  </si>
  <si>
    <t>Phylloscopus</t>
  </si>
  <si>
    <t>trochilus</t>
  </si>
  <si>
    <t>Alaudala</t>
  </si>
  <si>
    <t>cheleensis</t>
  </si>
  <si>
    <t>Passerina</t>
  </si>
  <si>
    <t>ciris</t>
  </si>
  <si>
    <t>Larus</t>
  </si>
  <si>
    <t>michahellis</t>
  </si>
  <si>
    <t>Limosa</t>
  </si>
  <si>
    <t>lapponica</t>
  </si>
  <si>
    <t>Setophaga</t>
  </si>
  <si>
    <t>striata</t>
  </si>
  <si>
    <t>albicollis</t>
  </si>
  <si>
    <t>torquatus</t>
  </si>
  <si>
    <t>dacotiae</t>
  </si>
  <si>
    <t>rubicola</t>
  </si>
  <si>
    <t>maurus</t>
  </si>
  <si>
    <t>Sialia</t>
  </si>
  <si>
    <t>currucoides</t>
  </si>
  <si>
    <t>mexicana</t>
  </si>
  <si>
    <t>Emberiza</t>
  </si>
  <si>
    <t>bruniceps</t>
  </si>
  <si>
    <t>Passer</t>
  </si>
  <si>
    <t>domesticus</t>
  </si>
  <si>
    <t>italiae</t>
  </si>
  <si>
    <t>hispaniolensis</t>
  </si>
  <si>
    <t>Catharus</t>
  </si>
  <si>
    <t>ustulatus</t>
  </si>
  <si>
    <t>melanocephala</t>
  </si>
  <si>
    <t>montanus</t>
  </si>
  <si>
    <t>Oenanthe</t>
  </si>
  <si>
    <t>oenanthe</t>
  </si>
  <si>
    <t>Curruca</t>
  </si>
  <si>
    <t>communis</t>
  </si>
  <si>
    <t>cantillans</t>
  </si>
  <si>
    <t>Oriolus</t>
  </si>
  <si>
    <t>oriolus</t>
  </si>
  <si>
    <t>Upupa</t>
  </si>
  <si>
    <t>epops</t>
  </si>
  <si>
    <t>Acrocephalus</t>
  </si>
  <si>
    <t>scirpaceus</t>
  </si>
  <si>
    <t>Jynx</t>
  </si>
  <si>
    <t>torquilla</t>
  </si>
  <si>
    <t>Merops</t>
  </si>
  <si>
    <t>apiaster</t>
  </si>
  <si>
    <t>Caprimulgus</t>
  </si>
  <si>
    <t>europaeus</t>
  </si>
  <si>
    <t>Streptopelia</t>
  </si>
  <si>
    <t>turtur</t>
  </si>
  <si>
    <t>borin</t>
  </si>
  <si>
    <t>arundinaceus</t>
  </si>
  <si>
    <t>Hippolais</t>
  </si>
  <si>
    <t>icterina</t>
  </si>
  <si>
    <t>schoenobaenus</t>
  </si>
  <si>
    <t>Muscicapa</t>
  </si>
  <si>
    <t>Phoenicurus</t>
  </si>
  <si>
    <t>phoenicurus</t>
  </si>
  <si>
    <t>sibilatrix</t>
  </si>
  <si>
    <t>Lanius</t>
  </si>
  <si>
    <t>senator</t>
  </si>
  <si>
    <t>magnolia</t>
  </si>
  <si>
    <t>Geothlypis</t>
  </si>
  <si>
    <t>trichas</t>
  </si>
  <si>
    <t>ruticilla</t>
  </si>
  <si>
    <t>Zonotrichia</t>
  </si>
  <si>
    <t>guttatus</t>
  </si>
  <si>
    <t>collybita</t>
  </si>
  <si>
    <t>Chiroxiphia</t>
  </si>
  <si>
    <t>lanceolata</t>
  </si>
  <si>
    <t>Corapipo</t>
  </si>
  <si>
    <t>Lepidothrix</t>
  </si>
  <si>
    <t>coronata</t>
  </si>
  <si>
    <t>Manacus</t>
  </si>
  <si>
    <t>vitellinus</t>
  </si>
  <si>
    <t>Neopelma</t>
  </si>
  <si>
    <t>chrysocephalum</t>
  </si>
  <si>
    <t>Pipra</t>
  </si>
  <si>
    <t>filicauda</t>
  </si>
  <si>
    <t>fucata</t>
  </si>
  <si>
    <t>sialis</t>
  </si>
  <si>
    <t>Empidonax</t>
  </si>
  <si>
    <t>traillii</t>
  </si>
  <si>
    <t>Tyrannus</t>
  </si>
  <si>
    <t>savana</t>
  </si>
  <si>
    <t>amoena</t>
  </si>
  <si>
    <t>Cuculus</t>
  </si>
  <si>
    <t>canorus</t>
  </si>
  <si>
    <t>Malurus</t>
  </si>
  <si>
    <t>cyaneus</t>
  </si>
  <si>
    <t>angelae</t>
  </si>
  <si>
    <t>Genus</t>
  </si>
  <si>
    <t>Pied flycatcher</t>
  </si>
  <si>
    <t>Migr</t>
  </si>
  <si>
    <t>Black-headed bunting</t>
  </si>
  <si>
    <t>Barn swallow</t>
  </si>
  <si>
    <t>Blue tit</t>
  </si>
  <si>
    <t>Eurasian blackbird</t>
  </si>
  <si>
    <t>European pied flycatcher</t>
  </si>
  <si>
    <t>Spotted flycatcher</t>
  </si>
  <si>
    <t>Swainson's thrush</t>
  </si>
  <si>
    <t>Wilson's warbler</t>
  </si>
  <si>
    <t>NBreed.X</t>
  </si>
  <si>
    <t>NBreed.Y</t>
  </si>
  <si>
    <t>Total</t>
  </si>
  <si>
    <t>Scientific Name [cited]</t>
  </si>
  <si>
    <t>Scientific Name [new]</t>
  </si>
  <si>
    <t>[Linnaeus, 1758]</t>
  </si>
  <si>
    <t>[Vieillot, 1808]</t>
  </si>
  <si>
    <t>[Swainson, 1827]</t>
  </si>
  <si>
    <t>[Lawrence, 1863]</t>
  </si>
  <si>
    <t>[Vieillot, 1817]</t>
  </si>
  <si>
    <t>[Cabanis, 1850]</t>
  </si>
  <si>
    <t>[[Pallas], 1764]</t>
  </si>
  <si>
    <t>[Wagler, 1831]</t>
  </si>
  <si>
    <t>[Brehm, 1831]</t>
  </si>
  <si>
    <t>[Wilson, 1811]</t>
  </si>
  <si>
    <t>[Swinhoe, 1871]</t>
  </si>
  <si>
    <t>[Naumann, 1840]</t>
  </si>
  <si>
    <t>[Forster, 1772]</t>
  </si>
  <si>
    <t>[Temminck, 1815]</t>
  </si>
  <si>
    <t>[Linnaeus, 1766]</t>
  </si>
  <si>
    <t>[Meade-Waldo, 1889]</t>
  </si>
  <si>
    <t>[Pallas, 1773]</t>
  </si>
  <si>
    <t>[Bechstein, 1798]</t>
  </si>
  <si>
    <t>[Swainson, 1832]</t>
  </si>
  <si>
    <t>[von Brandt, 1841]</t>
  </si>
  <si>
    <t>[Temminck, 1820]</t>
  </si>
  <si>
    <t>[Nuttall, 1840]</t>
  </si>
  <si>
    <t>[Scopoli, 1769]</t>
  </si>
  <si>
    <t>[Latham, 1787]</t>
  </si>
  <si>
    <t>[Hermann, 1804]</t>
  </si>
  <si>
    <t>[Boddaert, 1783]</t>
  </si>
  <si>
    <t>[Pallas, 1764]</t>
  </si>
  <si>
    <t>[Bechstein, 1792]</t>
  </si>
  <si>
    <t>[Gmelin, 1789]</t>
  </si>
  <si>
    <t>[Pallas, 1811]</t>
  </si>
  <si>
    <t>[Wagler, 1830]</t>
  </si>
  <si>
    <t>[Sclater, 1863]</t>
  </si>
  <si>
    <t>[Spix, 1825]</t>
  </si>
  <si>
    <t>[Gould, 1843]</t>
  </si>
  <si>
    <t>[Pelzeln, 1868]</t>
  </si>
  <si>
    <t>[Pallas, 1776]</t>
  </si>
  <si>
    <t>[Audubon, 1828]</t>
  </si>
  <si>
    <t>[Say, 1822]</t>
  </si>
  <si>
    <t>[Ellis, 1782]</t>
  </si>
  <si>
    <t>[Kepler &amp; Parkes, 1972]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</si>
</sst>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02124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363537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rgb="FF7030A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FFC1EA"/>
        <bgColor indexed="64"/>
      </patternFill>
    </fill>
    <fill>
      <patternFill patternType="solid">
        <fgColor rgb="FFFFD9E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B"/>
        <bgColor indexed="64"/>
      </patternFill>
    </fill>
    <fill>
      <patternFill patternType="solid">
        <fgColor rgb="FFFFE57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CD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4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0" xfId="0" applyFont="1" applyFill="1"/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/>
    <xf numFmtId="0" fontId="0" fillId="2" borderId="0" xfId="0" applyFill="1"/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2" fontId="1" fillId="2" borderId="0" xfId="0" applyNumberFormat="1" applyFont="1" applyFill="1"/>
    <xf numFmtId="2" fontId="0" fillId="0" borderId="0" xfId="0" applyNumberFormat="1" applyFill="1"/>
    <xf numFmtId="2" fontId="5" fillId="0" borderId="0" xfId="0" applyNumberFormat="1" applyFont="1" applyFill="1"/>
    <xf numFmtId="0" fontId="0" fillId="0" borderId="0" xfId="0" applyAlignment="1">
      <alignment horizontal="center"/>
    </xf>
    <xf numFmtId="164" fontId="0" fillId="0" borderId="0" xfId="0" applyNumberFormat="1" applyFill="1"/>
    <xf numFmtId="164" fontId="1" fillId="2" borderId="0" xfId="0" applyNumberFormat="1" applyFont="1" applyFill="1"/>
    <xf numFmtId="2" fontId="0" fillId="0" borderId="0" xfId="0" applyNumberFormat="1"/>
    <xf numFmtId="165" fontId="1" fillId="2" borderId="0" xfId="0" applyNumberFormat="1" applyFont="1" applyFill="1"/>
    <xf numFmtId="165" fontId="0" fillId="0" borderId="0" xfId="0" applyNumberFormat="1" applyFill="1"/>
    <xf numFmtId="165" fontId="0" fillId="0" borderId="0" xfId="0" applyNumberFormat="1"/>
    <xf numFmtId="164" fontId="0" fillId="0" borderId="0" xfId="0" applyNumberFormat="1" applyFont="1" applyFill="1"/>
    <xf numFmtId="43" fontId="1" fillId="2" borderId="0" xfId="1" applyFont="1" applyFill="1"/>
    <xf numFmtId="43" fontId="0" fillId="0" borderId="0" xfId="1" applyFont="1" applyFill="1"/>
    <xf numFmtId="43" fontId="0" fillId="0" borderId="0" xfId="1" applyFont="1"/>
    <xf numFmtId="2" fontId="1" fillId="2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0" fillId="0" borderId="0" xfId="0" applyNumberFormat="1"/>
    <xf numFmtId="0" fontId="0" fillId="0" borderId="0" xfId="0" applyFont="1" applyFill="1" applyAlignment="1">
      <alignment horizontal="left"/>
    </xf>
    <xf numFmtId="16" fontId="3" fillId="0" borderId="0" xfId="0" applyNumberFormat="1" applyFont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1" fontId="0" fillId="0" borderId="0" xfId="0" applyNumberForma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ont="1" applyFill="1" applyAlignment="1">
      <alignment horizontal="left" vertical="top"/>
    </xf>
    <xf numFmtId="0" fontId="0" fillId="3" borderId="0" xfId="0" applyFont="1" applyFill="1"/>
    <xf numFmtId="0" fontId="0" fillId="4" borderId="0" xfId="0" applyFont="1" applyFill="1" applyAlignment="1">
      <alignment horizontal="left" vertical="top"/>
    </xf>
    <xf numFmtId="0" fontId="0" fillId="5" borderId="0" xfId="0" applyFont="1" applyFill="1" applyAlignment="1">
      <alignment horizontal="left" vertical="top"/>
    </xf>
    <xf numFmtId="0" fontId="0" fillId="5" borderId="0" xfId="0" applyFont="1" applyFill="1"/>
    <xf numFmtId="0" fontId="10" fillId="6" borderId="0" xfId="0" applyFont="1" applyFill="1"/>
    <xf numFmtId="0" fontId="0" fillId="6" borderId="0" xfId="0" applyFont="1" applyFill="1" applyAlignment="1">
      <alignment horizontal="left" vertical="top"/>
    </xf>
    <xf numFmtId="0" fontId="0" fillId="6" borderId="0" xfId="0" applyFont="1" applyFill="1"/>
    <xf numFmtId="0" fontId="0" fillId="7" borderId="0" xfId="0" applyFont="1" applyFill="1"/>
    <xf numFmtId="0" fontId="0" fillId="4" borderId="0" xfId="0" applyFont="1" applyFill="1"/>
    <xf numFmtId="0" fontId="0" fillId="8" borderId="0" xfId="0" applyFont="1" applyFill="1"/>
    <xf numFmtId="0" fontId="0" fillId="9" borderId="0" xfId="0" applyFont="1" applyFill="1" applyAlignment="1">
      <alignment horizontal="left" vertical="top"/>
    </xf>
    <xf numFmtId="0" fontId="0" fillId="10" borderId="0" xfId="0" applyFont="1" applyFill="1" applyAlignment="1">
      <alignment horizontal="left" vertical="top"/>
    </xf>
    <xf numFmtId="0" fontId="0" fillId="11" borderId="0" xfId="0" applyFont="1" applyFill="1" applyAlignment="1">
      <alignment horizontal="left" vertical="top"/>
    </xf>
    <xf numFmtId="0" fontId="0" fillId="11" borderId="0" xfId="0" applyFont="1" applyFill="1"/>
    <xf numFmtId="0" fontId="0" fillId="12" borderId="0" xfId="0" applyFont="1" applyFill="1" applyAlignment="1">
      <alignment horizontal="left" vertical="top"/>
    </xf>
    <xf numFmtId="0" fontId="0" fillId="13" borderId="0" xfId="0" applyFont="1" applyFill="1" applyAlignment="1">
      <alignment horizontal="left" vertical="top"/>
    </xf>
    <xf numFmtId="0" fontId="0" fillId="13" borderId="0" xfId="0" applyFont="1" applyFill="1"/>
    <xf numFmtId="0" fontId="0" fillId="12" borderId="0" xfId="0" applyFont="1" applyFill="1"/>
    <xf numFmtId="0" fontId="0" fillId="10" borderId="0" xfId="0" applyFont="1" applyFill="1"/>
    <xf numFmtId="0" fontId="0" fillId="9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7" borderId="0" xfId="0" applyFont="1" applyFill="1" applyAlignment="1">
      <alignment horizontal="left" vertical="top"/>
    </xf>
    <xf numFmtId="0" fontId="0" fillId="18" borderId="0" xfId="0" applyFont="1" applyFill="1" applyAlignment="1">
      <alignment horizontal="left" vertical="top"/>
    </xf>
    <xf numFmtId="0" fontId="0" fillId="18" borderId="0" xfId="0" applyFont="1" applyFill="1"/>
    <xf numFmtId="0" fontId="0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19" borderId="0" xfId="0" applyFont="1" applyFill="1"/>
    <xf numFmtId="164" fontId="1" fillId="2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/>
    <xf numFmtId="16" fontId="0" fillId="0" borderId="0" xfId="0" applyNumberFormat="1" applyFont="1" applyBorder="1"/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" fillId="0" borderId="6" xfId="0" applyFont="1" applyBorder="1"/>
    <xf numFmtId="16" fontId="0" fillId="0" borderId="7" xfId="0" applyNumberFormat="1" applyFont="1" applyBorder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7" fillId="0" borderId="0" xfId="0" applyFont="1" applyFill="1"/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 vertical="center"/>
    </xf>
    <xf numFmtId="0" fontId="17" fillId="0" borderId="0" xfId="0" applyFont="1"/>
    <xf numFmtId="0" fontId="1" fillId="0" borderId="0" xfId="0" applyFont="1" applyFill="1" applyBorder="1"/>
    <xf numFmtId="2" fontId="0" fillId="0" borderId="0" xfId="0" applyNumberFormat="1" applyFont="1"/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/>
    </xf>
    <xf numFmtId="0" fontId="12" fillId="0" borderId="0" xfId="0" applyFont="1" applyAlignment="1">
      <alignment horizontal="left"/>
    </xf>
    <xf numFmtId="0" fontId="20" fillId="2" borderId="0" xfId="0" applyFont="1" applyFill="1"/>
    <xf numFmtId="0" fontId="5" fillId="0" borderId="0" xfId="0" applyFont="1"/>
    <xf numFmtId="1" fontId="1" fillId="2" borderId="0" xfId="0" applyNumberFormat="1" applyFont="1" applyFill="1" applyAlignment="1">
      <alignment horizontal="left"/>
    </xf>
    <xf numFmtId="1" fontId="5" fillId="0" borderId="0" xfId="0" applyNumberFormat="1" applyFont="1" applyFill="1" applyAlignment="1">
      <alignment horizontal="center" vertical="center"/>
    </xf>
    <xf numFmtId="1" fontId="19" fillId="0" borderId="0" xfId="0" applyNumberFormat="1" applyFont="1" applyFill="1" applyAlignment="1">
      <alignment horizontal="center" vertical="center"/>
    </xf>
    <xf numFmtId="1" fontId="0" fillId="0" borderId="0" xfId="0" applyNumberFormat="1"/>
    <xf numFmtId="1" fontId="16" fillId="2" borderId="0" xfId="0" applyNumberFormat="1" applyFont="1" applyFill="1" applyAlignment="1">
      <alignment horizontal="left"/>
    </xf>
    <xf numFmtId="0" fontId="0" fillId="0" borderId="0" xfId="0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ont="1" applyAlignment="1">
      <alignment horizontal="left" vertical="top"/>
    </xf>
    <xf numFmtId="2" fontId="0" fillId="0" borderId="0" xfId="0" applyNumberFormat="1" applyAlignment="1">
      <alignment horizontal="right" vertical="top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right" vertical="top"/>
    </xf>
    <xf numFmtId="0" fontId="10" fillId="0" borderId="0" xfId="0" applyFont="1" applyFill="1"/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1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2" fontId="0" fillId="0" borderId="0" xfId="0" applyNumberFormat="1" applyAlignment="1">
      <alignment horizontal="left" vertical="top"/>
    </xf>
    <xf numFmtId="0" fontId="5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0" fillId="0" borderId="0" xfId="0" applyNumberFormat="1" applyFill="1" applyAlignment="1">
      <alignment horizontal="left"/>
    </xf>
    <xf numFmtId="1" fontId="5" fillId="0" borderId="0" xfId="0" applyNumberFormat="1" applyFont="1" applyFill="1" applyAlignment="1">
      <alignment horizontal="left" vertical="center"/>
    </xf>
    <xf numFmtId="2" fontId="0" fillId="0" borderId="0" xfId="0" applyNumberFormat="1" applyFill="1" applyAlignment="1">
      <alignment horizontal="left"/>
    </xf>
    <xf numFmtId="2" fontId="0" fillId="0" borderId="0" xfId="1" applyNumberFormat="1" applyFont="1" applyFill="1" applyAlignment="1">
      <alignment horizontal="left"/>
    </xf>
    <xf numFmtId="0" fontId="1" fillId="17" borderId="0" xfId="0" applyFont="1" applyFill="1" applyAlignment="1">
      <alignment horizontal="left" vertical="top"/>
    </xf>
    <xf numFmtId="2" fontId="1" fillId="17" borderId="0" xfId="0" applyNumberFormat="1" applyFont="1" applyFill="1" applyAlignment="1">
      <alignment horizontal="left" vertical="top"/>
    </xf>
    <xf numFmtId="2" fontId="1" fillId="17" borderId="0" xfId="0" applyNumberFormat="1" applyFont="1" applyFill="1" applyAlignment="1">
      <alignment horizontal="right" vertical="top"/>
    </xf>
    <xf numFmtId="0" fontId="20" fillId="17" borderId="0" xfId="0" applyFont="1" applyFill="1"/>
    <xf numFmtId="0" fontId="1" fillId="17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6CDFF"/>
      <color rgb="FFFFE575"/>
      <color rgb="FFFFFF9B"/>
      <color rgb="FFFFEBEB"/>
      <color rgb="FFFFC1EA"/>
      <color rgb="FFFFD9E8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ouis-Stephane IV Le Clercq" id="{D511F4D1-F30D-4E3D-8528-32463591A7F3}" userId="eab7b973bdd1693a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4" dT="2022-01-21T17:47:51.52" personId="{D511F4D1-F30D-4E3D-8528-32463591A7F3}" id="{5F8D8563-DF6E-4B62-B5B3-28B17F224D39}">
    <text>Study did not specify subspecies - but the sampling locations represent the full geographic range and includes isolated subspecies (islands)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M3" dT="2022-01-25T10:12:27.44" personId="{D511F4D1-F30D-4E3D-8528-32463591A7F3}" id="{FE78FF15-91D9-4D21-BA50-5421C4D310A3}">
    <text>From Steynmeyer et al.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M1" dT="2022-01-16T14:33:11.07" personId="{D511F4D1-F30D-4E3D-8528-32463591A7F3}" id="{33353F1C-457B-4647-B19C-0478C8E93CFE}">
    <text>Normalized to True North</text>
  </threadedComment>
  <threadedComment ref="D2" dT="2022-01-21T14:17:54.45" personId="{D511F4D1-F30D-4E3D-8528-32463591A7F3}" id="{44C42372-A368-46FD-8741-0D3681790F94}">
    <text>Atlante della Migrazione degli Uccelli in Italia Vol I (non-parriformes) 'e Vol II (passeriformi)</text>
  </threadedComment>
  <threadedComment ref="D27" dT="2022-01-21T14:15:39.18" personId="{D511F4D1-F30D-4E3D-8528-32463591A7F3}" id="{8FC8B2F0-26DC-47BD-BFB6-256D0CEEF796}">
    <text>Handbook of the Birds of India and Pakistan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2" dT="2022-01-21T14:17:54.45" personId="{D511F4D1-F30D-4E3D-8528-32463591A7F3}" id="{7723B923-6E0A-4C34-BA50-E68C85DC5669}">
    <text>Atlante della Migrazione degli Uccelli in Italia Vol I (non-parriformes) 'e Vol II (passeriformi)</text>
  </threadedComment>
  <threadedComment ref="B4" dT="2022-01-25T19:53:45.28" personId="{D511F4D1-F30D-4E3D-8528-32463591A7F3}" id="{7BB848B9-2B99-4A93-86BC-ACD090D8E7F9}">
    <text>Shapefile only has "Zone 1" data</text>
  </threadedComment>
  <threadedComment ref="D28" dT="2022-01-21T14:15:39.18" personId="{D511F4D1-F30D-4E3D-8528-32463591A7F3}" id="{C16D00BF-44C6-4577-8433-D9E1B3B4535B}">
    <text>Handbook of the Birds of India and Pakistan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D2" dT="2022-01-21T14:17:54.45" personId="{D511F4D1-F30D-4E3D-8528-32463591A7F3}" id="{20452930-B2DE-4C54-9ECC-D7306C73FCD6}">
    <text>Atlante della Migrazione degli Uccelli in Italia Vol I (non-parriformes) 'e Vol II (passeriformi)</text>
  </threadedComment>
  <threadedComment ref="B4" dT="2022-01-25T19:53:45.28" personId="{D511F4D1-F30D-4E3D-8528-32463591A7F3}" id="{5FDD8DBA-6D29-4D00-A5ED-E097A573392B}">
    <text>Shapefile only has "Zone 1" data</text>
  </threadedComment>
  <threadedComment ref="D28" dT="2022-01-21T14:15:39.18" personId="{D511F4D1-F30D-4E3D-8528-32463591A7F3}" id="{11EB0977-4773-4BCC-9E41-ADE39E5B9863}">
    <text>Handbook of the Birds of India and Pakistan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F0D7B-7982-43D4-8FBB-378D12E0FE2C}">
  <dimension ref="A1:N85"/>
  <sheetViews>
    <sheetView workbookViewId="0"/>
  </sheetViews>
  <sheetFormatPr defaultRowHeight="14.5" x14ac:dyDescent="0.35"/>
  <cols>
    <col min="1" max="1" width="3.6328125" style="4" customWidth="1"/>
    <col min="2" max="2" width="26.453125" style="113" customWidth="1"/>
    <col min="3" max="3" width="24.08984375" style="4" customWidth="1"/>
    <col min="4" max="4" width="18.90625" style="4" customWidth="1"/>
    <col min="5" max="7" width="16.81640625" style="4" customWidth="1"/>
    <col min="8" max="8" width="15.7265625" style="4" customWidth="1"/>
    <col min="9" max="9" width="10.6328125" style="5" customWidth="1"/>
    <col min="10" max="11" width="10" style="5" customWidth="1"/>
    <col min="12" max="12" width="13" style="4" customWidth="1"/>
    <col min="13" max="13" width="16.54296875" style="27" customWidth="1"/>
    <col min="14" max="14" width="20.26953125" style="128" customWidth="1"/>
  </cols>
  <sheetData>
    <row r="1" spans="1:14" x14ac:dyDescent="0.35">
      <c r="A1" s="1" t="s">
        <v>128</v>
      </c>
      <c r="B1" s="112" t="s">
        <v>24</v>
      </c>
      <c r="C1" s="1" t="s">
        <v>639</v>
      </c>
      <c r="D1" s="1" t="s">
        <v>640</v>
      </c>
      <c r="E1" s="1" t="s">
        <v>26</v>
      </c>
      <c r="F1" s="1" t="s">
        <v>343</v>
      </c>
      <c r="G1" s="1" t="s">
        <v>332</v>
      </c>
      <c r="H1" s="1" t="s">
        <v>25</v>
      </c>
      <c r="I1" s="3" t="s">
        <v>324</v>
      </c>
      <c r="J1" s="3" t="s">
        <v>305</v>
      </c>
      <c r="K1" s="3" t="s">
        <v>325</v>
      </c>
      <c r="L1" s="1" t="s">
        <v>28</v>
      </c>
      <c r="M1" s="3" t="s">
        <v>362</v>
      </c>
      <c r="N1" s="127" t="s">
        <v>456</v>
      </c>
    </row>
    <row r="2" spans="1:14" s="10" customFormat="1" x14ac:dyDescent="0.35">
      <c r="A2" s="8">
        <v>1</v>
      </c>
      <c r="B2" s="18" t="s">
        <v>35</v>
      </c>
      <c r="C2" s="8" t="s">
        <v>144</v>
      </c>
      <c r="D2" s="8" t="s">
        <v>5</v>
      </c>
      <c r="E2" s="52" t="s">
        <v>61</v>
      </c>
      <c r="F2" s="54" t="s">
        <v>344</v>
      </c>
      <c r="G2" s="54" t="s">
        <v>333</v>
      </c>
      <c r="H2" s="61" t="s">
        <v>66</v>
      </c>
      <c r="I2" s="13">
        <v>12</v>
      </c>
      <c r="J2" s="50" t="s">
        <v>323</v>
      </c>
      <c r="K2" s="13">
        <v>7</v>
      </c>
      <c r="L2" s="8" t="s">
        <v>27</v>
      </c>
      <c r="M2" s="51" t="s">
        <v>322</v>
      </c>
      <c r="N2" s="9" t="s">
        <v>641</v>
      </c>
    </row>
    <row r="3" spans="1:14" s="10" customFormat="1" x14ac:dyDescent="0.35">
      <c r="A3" s="8">
        <v>2</v>
      </c>
      <c r="B3" s="18" t="s">
        <v>630</v>
      </c>
      <c r="C3" s="8" t="s">
        <v>4</v>
      </c>
      <c r="D3" s="8"/>
      <c r="E3" s="52" t="s">
        <v>61</v>
      </c>
      <c r="F3" s="57" t="s">
        <v>345</v>
      </c>
      <c r="G3" s="64" t="s">
        <v>334</v>
      </c>
      <c r="H3" s="71" t="s">
        <v>65</v>
      </c>
      <c r="I3" s="13">
        <v>9</v>
      </c>
      <c r="J3" s="50" t="s">
        <v>323</v>
      </c>
      <c r="K3" s="13">
        <v>4</v>
      </c>
      <c r="L3" s="8" t="s">
        <v>29</v>
      </c>
      <c r="M3" s="81" t="s">
        <v>363</v>
      </c>
      <c r="N3" s="9" t="s">
        <v>641</v>
      </c>
    </row>
    <row r="4" spans="1:14" s="10" customFormat="1" x14ac:dyDescent="0.35">
      <c r="A4" s="8">
        <v>3</v>
      </c>
      <c r="B4" s="18" t="s">
        <v>33</v>
      </c>
      <c r="C4" s="8" t="s">
        <v>3</v>
      </c>
      <c r="D4" s="8"/>
      <c r="E4" s="52" t="s">
        <v>61</v>
      </c>
      <c r="F4" s="57" t="s">
        <v>345</v>
      </c>
      <c r="G4" s="58" t="s">
        <v>335</v>
      </c>
      <c r="H4" s="59" t="s">
        <v>64</v>
      </c>
      <c r="I4" s="13">
        <v>5</v>
      </c>
      <c r="J4" s="50" t="s">
        <v>323</v>
      </c>
      <c r="K4" s="13" t="s">
        <v>348</v>
      </c>
      <c r="L4" s="8" t="s">
        <v>29</v>
      </c>
      <c r="M4" s="81" t="s">
        <v>365</v>
      </c>
      <c r="N4" s="9" t="s">
        <v>641</v>
      </c>
    </row>
    <row r="5" spans="1:14" s="10" customFormat="1" x14ac:dyDescent="0.35">
      <c r="A5" s="8">
        <v>4</v>
      </c>
      <c r="B5" s="18" t="s">
        <v>41</v>
      </c>
      <c r="C5" s="8" t="s">
        <v>11</v>
      </c>
      <c r="D5" s="8"/>
      <c r="E5" s="52" t="s">
        <v>61</v>
      </c>
      <c r="F5" s="57" t="s">
        <v>345</v>
      </c>
      <c r="G5" s="64" t="s">
        <v>334</v>
      </c>
      <c r="H5" s="71" t="s">
        <v>65</v>
      </c>
      <c r="I5" s="13">
        <v>15</v>
      </c>
      <c r="J5" s="13" t="s">
        <v>128</v>
      </c>
      <c r="K5" s="13" t="s">
        <v>322</v>
      </c>
      <c r="L5" s="8" t="s">
        <v>29</v>
      </c>
      <c r="M5" s="81" t="s">
        <v>366</v>
      </c>
      <c r="N5" s="9" t="s">
        <v>641</v>
      </c>
    </row>
    <row r="6" spans="1:14" s="10" customFormat="1" x14ac:dyDescent="0.35">
      <c r="A6" s="8">
        <v>5</v>
      </c>
      <c r="B6" s="18" t="s">
        <v>629</v>
      </c>
      <c r="C6" s="8" t="s">
        <v>0</v>
      </c>
      <c r="D6" s="8"/>
      <c r="E6" s="52" t="s">
        <v>61</v>
      </c>
      <c r="F6" s="57" t="s">
        <v>345</v>
      </c>
      <c r="G6" s="65" t="s">
        <v>336</v>
      </c>
      <c r="H6" s="66" t="s">
        <v>59</v>
      </c>
      <c r="I6" s="13">
        <v>7</v>
      </c>
      <c r="J6" s="50" t="s">
        <v>323</v>
      </c>
      <c r="K6" s="13">
        <v>3</v>
      </c>
      <c r="L6" s="8" t="s">
        <v>27</v>
      </c>
      <c r="M6" s="81" t="s">
        <v>367</v>
      </c>
      <c r="N6" s="9" t="s">
        <v>641</v>
      </c>
    </row>
    <row r="7" spans="1:14" s="10" customFormat="1" x14ac:dyDescent="0.35">
      <c r="A7" s="8">
        <v>6</v>
      </c>
      <c r="B7" s="18" t="s">
        <v>46</v>
      </c>
      <c r="C7" s="8" t="s">
        <v>17</v>
      </c>
      <c r="D7" s="8"/>
      <c r="E7" s="52" t="s">
        <v>61</v>
      </c>
      <c r="F7" s="57" t="s">
        <v>345</v>
      </c>
      <c r="G7" s="65" t="s">
        <v>336</v>
      </c>
      <c r="H7" s="66" t="s">
        <v>59</v>
      </c>
      <c r="I7" s="13">
        <v>1</v>
      </c>
      <c r="J7" s="13" t="s">
        <v>322</v>
      </c>
      <c r="K7" s="13" t="s">
        <v>322</v>
      </c>
      <c r="L7" s="8" t="s">
        <v>27</v>
      </c>
      <c r="M7" s="81" t="s">
        <v>364</v>
      </c>
      <c r="N7" s="9" t="s">
        <v>642</v>
      </c>
    </row>
    <row r="8" spans="1:14" s="10" customFormat="1" x14ac:dyDescent="0.35">
      <c r="A8" s="8">
        <v>7</v>
      </c>
      <c r="B8" s="18" t="s">
        <v>47</v>
      </c>
      <c r="C8" s="8" t="s">
        <v>18</v>
      </c>
      <c r="D8" s="8"/>
      <c r="E8" s="52" t="s">
        <v>61</v>
      </c>
      <c r="F8" s="57" t="s">
        <v>345</v>
      </c>
      <c r="G8" s="65" t="s">
        <v>336</v>
      </c>
      <c r="H8" s="66" t="s">
        <v>59</v>
      </c>
      <c r="I8" s="13">
        <v>2</v>
      </c>
      <c r="J8" s="13" t="s">
        <v>128</v>
      </c>
      <c r="K8" s="13" t="s">
        <v>322</v>
      </c>
      <c r="L8" s="8" t="s">
        <v>27</v>
      </c>
      <c r="M8" s="13" t="s">
        <v>322</v>
      </c>
      <c r="N8" s="9" t="s">
        <v>643</v>
      </c>
    </row>
    <row r="9" spans="1:14" s="10" customFormat="1" x14ac:dyDescent="0.35">
      <c r="A9" s="8">
        <v>8</v>
      </c>
      <c r="B9" s="18" t="s">
        <v>42</v>
      </c>
      <c r="C9" s="8" t="s">
        <v>12</v>
      </c>
      <c r="D9" s="8"/>
      <c r="E9" s="52" t="s">
        <v>61</v>
      </c>
      <c r="F9" s="57" t="s">
        <v>345</v>
      </c>
      <c r="G9" s="65" t="s">
        <v>336</v>
      </c>
      <c r="H9" s="66" t="s">
        <v>59</v>
      </c>
      <c r="I9" s="13">
        <v>1</v>
      </c>
      <c r="J9" s="13" t="s">
        <v>322</v>
      </c>
      <c r="K9" s="13" t="s">
        <v>322</v>
      </c>
      <c r="L9" s="8" t="s">
        <v>30</v>
      </c>
      <c r="M9" s="13" t="s">
        <v>322</v>
      </c>
      <c r="N9" s="109" t="s">
        <v>644</v>
      </c>
    </row>
    <row r="10" spans="1:14" s="10" customFormat="1" x14ac:dyDescent="0.35">
      <c r="A10" s="8">
        <v>9</v>
      </c>
      <c r="B10" s="18" t="s">
        <v>49</v>
      </c>
      <c r="C10" s="8" t="s">
        <v>20</v>
      </c>
      <c r="D10" s="8"/>
      <c r="E10" s="52" t="s">
        <v>61</v>
      </c>
      <c r="F10" s="57" t="s">
        <v>345</v>
      </c>
      <c r="G10" s="65" t="s">
        <v>336</v>
      </c>
      <c r="H10" s="66" t="s">
        <v>59</v>
      </c>
      <c r="I10" s="13">
        <v>1</v>
      </c>
      <c r="J10" s="13" t="s">
        <v>322</v>
      </c>
      <c r="K10" s="13" t="s">
        <v>322</v>
      </c>
      <c r="L10" s="8" t="s">
        <v>27</v>
      </c>
      <c r="M10" s="13" t="s">
        <v>322</v>
      </c>
      <c r="N10" s="9" t="s">
        <v>645</v>
      </c>
    </row>
    <row r="11" spans="1:14" s="10" customFormat="1" x14ac:dyDescent="0.35">
      <c r="A11" s="8">
        <v>10</v>
      </c>
      <c r="B11" s="18" t="s">
        <v>36</v>
      </c>
      <c r="C11" s="8" t="s">
        <v>6</v>
      </c>
      <c r="D11" s="8"/>
      <c r="E11" s="52" t="s">
        <v>61</v>
      </c>
      <c r="F11" s="57" t="s">
        <v>345</v>
      </c>
      <c r="G11" s="65" t="s">
        <v>336</v>
      </c>
      <c r="H11" s="66" t="s">
        <v>59</v>
      </c>
      <c r="I11" s="13">
        <v>1</v>
      </c>
      <c r="J11" s="13" t="s">
        <v>322</v>
      </c>
      <c r="K11" s="13" t="s">
        <v>322</v>
      </c>
      <c r="L11" s="8" t="s">
        <v>27</v>
      </c>
      <c r="M11" s="13" t="s">
        <v>322</v>
      </c>
      <c r="N11" s="9" t="s">
        <v>646</v>
      </c>
    </row>
    <row r="12" spans="1:14" s="10" customFormat="1" x14ac:dyDescent="0.35">
      <c r="A12" s="8">
        <v>11</v>
      </c>
      <c r="B12" s="18" t="s">
        <v>40</v>
      </c>
      <c r="C12" s="8" t="s">
        <v>10</v>
      </c>
      <c r="D12" s="8"/>
      <c r="E12" s="76" t="s">
        <v>69</v>
      </c>
      <c r="F12" s="77" t="s">
        <v>322</v>
      </c>
      <c r="G12" s="77" t="s">
        <v>322</v>
      </c>
      <c r="H12" s="76" t="s">
        <v>68</v>
      </c>
      <c r="I12" s="13">
        <v>6</v>
      </c>
      <c r="J12" s="13" t="s">
        <v>128</v>
      </c>
      <c r="K12" s="13" t="s">
        <v>322</v>
      </c>
      <c r="L12" s="8" t="s">
        <v>30</v>
      </c>
      <c r="M12" s="13" t="s">
        <v>322</v>
      </c>
      <c r="N12" s="9" t="s">
        <v>641</v>
      </c>
    </row>
    <row r="13" spans="1:14" s="10" customFormat="1" x14ac:dyDescent="0.35">
      <c r="A13" s="8">
        <v>12</v>
      </c>
      <c r="B13" s="18" t="s">
        <v>259</v>
      </c>
      <c r="C13" s="8" t="s">
        <v>260</v>
      </c>
      <c r="D13" s="8"/>
      <c r="E13" s="76" t="s">
        <v>69</v>
      </c>
      <c r="F13" s="77" t="s">
        <v>322</v>
      </c>
      <c r="G13" s="77" t="s">
        <v>322</v>
      </c>
      <c r="H13" s="76" t="s">
        <v>68</v>
      </c>
      <c r="I13" s="13">
        <v>2</v>
      </c>
      <c r="J13" s="13" t="s">
        <v>128</v>
      </c>
      <c r="K13" s="13" t="s">
        <v>322</v>
      </c>
      <c r="L13" s="8" t="s">
        <v>30</v>
      </c>
      <c r="M13" s="13" t="s">
        <v>322</v>
      </c>
      <c r="N13" s="9" t="s">
        <v>641</v>
      </c>
    </row>
    <row r="14" spans="1:14" s="10" customFormat="1" x14ac:dyDescent="0.35">
      <c r="A14" s="8">
        <v>13</v>
      </c>
      <c r="B14" s="18" t="s">
        <v>261</v>
      </c>
      <c r="C14" s="8" t="s">
        <v>262</v>
      </c>
      <c r="D14" s="8"/>
      <c r="E14" s="76" t="s">
        <v>69</v>
      </c>
      <c r="F14" s="77" t="s">
        <v>322</v>
      </c>
      <c r="G14" s="77" t="s">
        <v>322</v>
      </c>
      <c r="H14" s="76" t="s">
        <v>68</v>
      </c>
      <c r="I14" s="13">
        <v>10</v>
      </c>
      <c r="J14" s="13" t="s">
        <v>128</v>
      </c>
      <c r="K14" s="13" t="s">
        <v>322</v>
      </c>
      <c r="L14" s="8" t="s">
        <v>30</v>
      </c>
      <c r="M14" s="81" t="s">
        <v>368</v>
      </c>
      <c r="N14" s="9" t="s">
        <v>641</v>
      </c>
    </row>
    <row r="15" spans="1:14" s="10" customFormat="1" x14ac:dyDescent="0.35">
      <c r="A15" s="8">
        <v>14</v>
      </c>
      <c r="B15" s="18" t="s">
        <v>632</v>
      </c>
      <c r="C15" s="8" t="s">
        <v>14</v>
      </c>
      <c r="D15" s="8"/>
      <c r="E15" s="52" t="s">
        <v>61</v>
      </c>
      <c r="F15" s="54" t="s">
        <v>344</v>
      </c>
      <c r="G15" s="54" t="s">
        <v>333</v>
      </c>
      <c r="H15" s="61" t="s">
        <v>66</v>
      </c>
      <c r="I15" s="13">
        <v>3</v>
      </c>
      <c r="J15" s="13" t="s">
        <v>128</v>
      </c>
      <c r="K15" s="13" t="s">
        <v>322</v>
      </c>
      <c r="L15" s="8" t="s">
        <v>27</v>
      </c>
      <c r="M15" s="13" t="s">
        <v>322</v>
      </c>
      <c r="N15" s="9" t="s">
        <v>647</v>
      </c>
    </row>
    <row r="16" spans="1:14" s="10" customFormat="1" x14ac:dyDescent="0.35">
      <c r="A16" s="8">
        <v>15</v>
      </c>
      <c r="B16" s="18" t="s">
        <v>631</v>
      </c>
      <c r="C16" s="8" t="s">
        <v>138</v>
      </c>
      <c r="D16" s="8"/>
      <c r="E16" s="52" t="s">
        <v>61</v>
      </c>
      <c r="F16" s="54" t="s">
        <v>344</v>
      </c>
      <c r="G16" s="54" t="s">
        <v>333</v>
      </c>
      <c r="H16" s="62" t="s">
        <v>71</v>
      </c>
      <c r="I16" s="13">
        <v>7</v>
      </c>
      <c r="J16" s="13" t="s">
        <v>128</v>
      </c>
      <c r="K16" s="13" t="s">
        <v>322</v>
      </c>
      <c r="L16" s="8" t="s">
        <v>29</v>
      </c>
      <c r="M16" s="13" t="s">
        <v>322</v>
      </c>
      <c r="N16" s="9" t="s">
        <v>641</v>
      </c>
    </row>
    <row r="17" spans="1:14" s="10" customFormat="1" x14ac:dyDescent="0.35">
      <c r="A17" s="8">
        <v>16</v>
      </c>
      <c r="B17" s="18" t="s">
        <v>429</v>
      </c>
      <c r="C17" s="8" t="s">
        <v>9</v>
      </c>
      <c r="D17" s="8"/>
      <c r="E17" s="52" t="s">
        <v>61</v>
      </c>
      <c r="F17" s="55" t="s">
        <v>346</v>
      </c>
      <c r="G17" s="55" t="s">
        <v>337</v>
      </c>
      <c r="H17" s="56" t="s">
        <v>67</v>
      </c>
      <c r="I17" s="13">
        <v>14</v>
      </c>
      <c r="J17" s="50" t="s">
        <v>323</v>
      </c>
      <c r="K17" s="13">
        <v>8</v>
      </c>
      <c r="L17" s="8" t="s">
        <v>29</v>
      </c>
      <c r="M17" s="81" t="s">
        <v>369</v>
      </c>
      <c r="N17" s="9" t="s">
        <v>641</v>
      </c>
    </row>
    <row r="18" spans="1:14" s="10" customFormat="1" x14ac:dyDescent="0.35">
      <c r="A18" s="8">
        <v>17</v>
      </c>
      <c r="B18" s="18" t="s">
        <v>422</v>
      </c>
      <c r="C18" s="8" t="s">
        <v>424</v>
      </c>
      <c r="D18" s="8"/>
      <c r="E18" s="52" t="s">
        <v>61</v>
      </c>
      <c r="F18" s="55" t="s">
        <v>346</v>
      </c>
      <c r="G18" s="55" t="s">
        <v>337</v>
      </c>
      <c r="H18" s="56" t="s">
        <v>67</v>
      </c>
      <c r="I18" s="13">
        <v>4</v>
      </c>
      <c r="J18" s="50" t="s">
        <v>323</v>
      </c>
      <c r="K18" s="13">
        <v>3</v>
      </c>
      <c r="L18" s="8" t="s">
        <v>30</v>
      </c>
      <c r="M18" s="81" t="s">
        <v>322</v>
      </c>
      <c r="N18" s="9" t="s">
        <v>648</v>
      </c>
    </row>
    <row r="19" spans="1:14" s="10" customFormat="1" x14ac:dyDescent="0.35">
      <c r="A19" s="8">
        <v>18</v>
      </c>
      <c r="B19" s="18" t="s">
        <v>38</v>
      </c>
      <c r="C19" s="8" t="s">
        <v>8</v>
      </c>
      <c r="D19" s="8"/>
      <c r="E19" s="52" t="s">
        <v>61</v>
      </c>
      <c r="F19" s="54" t="s">
        <v>344</v>
      </c>
      <c r="G19" s="54" t="s">
        <v>333</v>
      </c>
      <c r="H19" s="61" t="s">
        <v>66</v>
      </c>
      <c r="I19" s="13">
        <v>3</v>
      </c>
      <c r="J19" s="13" t="s">
        <v>128</v>
      </c>
      <c r="K19" s="13" t="s">
        <v>322</v>
      </c>
      <c r="L19" s="8" t="s">
        <v>27</v>
      </c>
      <c r="M19" s="13" t="s">
        <v>322</v>
      </c>
      <c r="N19" s="109" t="s">
        <v>649</v>
      </c>
    </row>
    <row r="20" spans="1:14" s="10" customFormat="1" x14ac:dyDescent="0.35">
      <c r="A20" s="8">
        <v>19</v>
      </c>
      <c r="B20" s="18" t="s">
        <v>45</v>
      </c>
      <c r="C20" s="8" t="s">
        <v>16</v>
      </c>
      <c r="D20" s="8"/>
      <c r="E20" s="52" t="s">
        <v>61</v>
      </c>
      <c r="F20" s="55" t="s">
        <v>346</v>
      </c>
      <c r="G20" s="63" t="s">
        <v>338</v>
      </c>
      <c r="H20" s="72" t="s">
        <v>72</v>
      </c>
      <c r="I20" s="13">
        <v>2</v>
      </c>
      <c r="J20" s="13" t="s">
        <v>128</v>
      </c>
      <c r="K20" s="13" t="s">
        <v>322</v>
      </c>
      <c r="L20" s="8" t="s">
        <v>27</v>
      </c>
      <c r="M20" s="13" t="s">
        <v>322</v>
      </c>
      <c r="N20" s="9" t="s">
        <v>641</v>
      </c>
    </row>
    <row r="21" spans="1:14" s="10" customFormat="1" x14ac:dyDescent="0.35">
      <c r="A21" s="8">
        <v>20</v>
      </c>
      <c r="B21" s="18" t="s">
        <v>48</v>
      </c>
      <c r="C21" s="8" t="s">
        <v>19</v>
      </c>
      <c r="D21" s="8"/>
      <c r="E21" s="52" t="s">
        <v>61</v>
      </c>
      <c r="F21" s="54" t="s">
        <v>344</v>
      </c>
      <c r="G21" s="54" t="s">
        <v>333</v>
      </c>
      <c r="H21" s="61" t="s">
        <v>66</v>
      </c>
      <c r="I21" s="13">
        <v>1</v>
      </c>
      <c r="J21" s="13" t="s">
        <v>322</v>
      </c>
      <c r="K21" s="13" t="s">
        <v>322</v>
      </c>
      <c r="L21" s="8" t="s">
        <v>27</v>
      </c>
      <c r="M21" s="13" t="s">
        <v>322</v>
      </c>
      <c r="N21" s="9" t="s">
        <v>641</v>
      </c>
    </row>
    <row r="22" spans="1:14" s="10" customFormat="1" x14ac:dyDescent="0.35">
      <c r="A22" s="8">
        <v>21</v>
      </c>
      <c r="B22" s="18" t="s">
        <v>635</v>
      </c>
      <c r="C22" s="8" t="s">
        <v>22</v>
      </c>
      <c r="D22" s="8"/>
      <c r="E22" s="52" t="s">
        <v>61</v>
      </c>
      <c r="F22" s="55" t="s">
        <v>346</v>
      </c>
      <c r="G22" s="55" t="s">
        <v>337</v>
      </c>
      <c r="H22" s="73" t="s">
        <v>63</v>
      </c>
      <c r="I22" s="13">
        <v>3</v>
      </c>
      <c r="J22" s="13" t="s">
        <v>128</v>
      </c>
      <c r="K22" s="13" t="s">
        <v>322</v>
      </c>
      <c r="L22" s="8" t="s">
        <v>27</v>
      </c>
      <c r="M22" s="13" t="s">
        <v>322</v>
      </c>
      <c r="N22" s="109" t="s">
        <v>650</v>
      </c>
    </row>
    <row r="23" spans="1:14" s="10" customFormat="1" x14ac:dyDescent="0.35">
      <c r="A23" s="8">
        <v>22</v>
      </c>
      <c r="B23" s="18" t="s">
        <v>50</v>
      </c>
      <c r="C23" s="8" t="s">
        <v>21</v>
      </c>
      <c r="D23" s="8"/>
      <c r="E23" s="52" t="s">
        <v>61</v>
      </c>
      <c r="F23" s="58" t="s">
        <v>345</v>
      </c>
      <c r="G23" s="67" t="s">
        <v>339</v>
      </c>
      <c r="H23" s="70" t="s">
        <v>73</v>
      </c>
      <c r="I23" s="13">
        <v>3</v>
      </c>
      <c r="J23" s="50" t="s">
        <v>323</v>
      </c>
      <c r="K23" s="13">
        <v>3</v>
      </c>
      <c r="L23" s="8" t="s">
        <v>27</v>
      </c>
      <c r="M23" s="81" t="s">
        <v>370</v>
      </c>
      <c r="N23" s="9" t="s">
        <v>641</v>
      </c>
    </row>
    <row r="24" spans="1:14" s="10" customFormat="1" x14ac:dyDescent="0.35">
      <c r="A24" s="8">
        <v>23</v>
      </c>
      <c r="B24" s="18" t="s">
        <v>77</v>
      </c>
      <c r="C24" s="8" t="s">
        <v>145</v>
      </c>
      <c r="D24" s="8" t="s">
        <v>78</v>
      </c>
      <c r="E24" s="52" t="s">
        <v>61</v>
      </c>
      <c r="F24" s="58" t="s">
        <v>345</v>
      </c>
      <c r="G24" s="68" t="s">
        <v>340</v>
      </c>
      <c r="H24" s="69" t="s">
        <v>79</v>
      </c>
      <c r="I24" s="13">
        <v>4</v>
      </c>
      <c r="J24" s="13" t="s">
        <v>128</v>
      </c>
      <c r="K24" s="13" t="s">
        <v>322</v>
      </c>
      <c r="L24" s="8" t="s">
        <v>29</v>
      </c>
      <c r="M24" s="81" t="s">
        <v>371</v>
      </c>
      <c r="N24" s="109" t="s">
        <v>651</v>
      </c>
    </row>
    <row r="25" spans="1:14" s="10" customFormat="1" x14ac:dyDescent="0.35">
      <c r="A25" s="8">
        <v>24</v>
      </c>
      <c r="B25" s="18" t="s">
        <v>43</v>
      </c>
      <c r="C25" s="8" t="s">
        <v>13</v>
      </c>
      <c r="D25" s="8"/>
      <c r="E25" s="52" t="s">
        <v>61</v>
      </c>
      <c r="F25" s="55" t="s">
        <v>346</v>
      </c>
      <c r="G25" s="55" t="s">
        <v>337</v>
      </c>
      <c r="H25" s="75" t="s">
        <v>70</v>
      </c>
      <c r="I25" s="13">
        <v>2</v>
      </c>
      <c r="J25" s="13" t="s">
        <v>128</v>
      </c>
      <c r="K25" s="13" t="s">
        <v>322</v>
      </c>
      <c r="L25" s="8" t="s">
        <v>27</v>
      </c>
      <c r="M25" s="13" t="s">
        <v>322</v>
      </c>
      <c r="N25" s="9" t="s">
        <v>641</v>
      </c>
    </row>
    <row r="26" spans="1:14" s="10" customFormat="1" x14ac:dyDescent="0.35">
      <c r="A26" s="8">
        <v>25</v>
      </c>
      <c r="B26" s="18" t="s">
        <v>52</v>
      </c>
      <c r="C26" s="8" t="s">
        <v>23</v>
      </c>
      <c r="D26" s="8"/>
      <c r="E26" s="76" t="s">
        <v>75</v>
      </c>
      <c r="F26" s="77" t="s">
        <v>322</v>
      </c>
      <c r="G26" s="77" t="s">
        <v>322</v>
      </c>
      <c r="H26" s="76" t="s">
        <v>74</v>
      </c>
      <c r="I26" s="13">
        <v>2</v>
      </c>
      <c r="J26" s="13" t="s">
        <v>128</v>
      </c>
      <c r="K26" s="13" t="s">
        <v>322</v>
      </c>
      <c r="L26" s="8" t="s">
        <v>29</v>
      </c>
      <c r="M26" s="13" t="s">
        <v>322</v>
      </c>
      <c r="N26" s="109" t="s">
        <v>652</v>
      </c>
    </row>
    <row r="27" spans="1:14" s="10" customFormat="1" x14ac:dyDescent="0.35">
      <c r="A27" s="8">
        <v>26</v>
      </c>
      <c r="B27" s="18" t="s">
        <v>32</v>
      </c>
      <c r="C27" s="8" t="s">
        <v>1</v>
      </c>
      <c r="D27" s="8"/>
      <c r="E27" s="76" t="s">
        <v>60</v>
      </c>
      <c r="F27" s="77" t="s">
        <v>322</v>
      </c>
      <c r="G27" s="77" t="s">
        <v>322</v>
      </c>
      <c r="H27" s="76" t="s">
        <v>62</v>
      </c>
      <c r="I27" s="13">
        <v>4</v>
      </c>
      <c r="J27" s="13" t="s">
        <v>128</v>
      </c>
      <c r="K27" s="13" t="s">
        <v>322</v>
      </c>
      <c r="L27" s="8" t="s">
        <v>27</v>
      </c>
      <c r="M27" s="81" t="s">
        <v>372</v>
      </c>
      <c r="N27" s="9" t="s">
        <v>641</v>
      </c>
    </row>
    <row r="28" spans="1:14" s="10" customFormat="1" x14ac:dyDescent="0.35">
      <c r="A28" s="8">
        <v>27</v>
      </c>
      <c r="B28" s="18" t="s">
        <v>58</v>
      </c>
      <c r="C28" s="8" t="s">
        <v>2</v>
      </c>
      <c r="D28" s="8"/>
      <c r="E28" s="52" t="s">
        <v>61</v>
      </c>
      <c r="F28" s="55" t="s">
        <v>346</v>
      </c>
      <c r="G28" s="55" t="s">
        <v>337</v>
      </c>
      <c r="H28" s="73" t="s">
        <v>63</v>
      </c>
      <c r="I28" s="13">
        <v>1</v>
      </c>
      <c r="J28" s="13" t="s">
        <v>322</v>
      </c>
      <c r="K28" s="13" t="s">
        <v>322</v>
      </c>
      <c r="L28" s="8" t="s">
        <v>27</v>
      </c>
      <c r="M28" s="13" t="s">
        <v>322</v>
      </c>
      <c r="N28" s="109" t="s">
        <v>653</v>
      </c>
    </row>
    <row r="29" spans="1:14" s="10" customFormat="1" x14ac:dyDescent="0.35">
      <c r="A29" s="8">
        <v>28</v>
      </c>
      <c r="B29" s="18" t="s">
        <v>37</v>
      </c>
      <c r="C29" s="8" t="s">
        <v>7</v>
      </c>
      <c r="D29" s="8"/>
      <c r="E29" s="52" t="s">
        <v>61</v>
      </c>
      <c r="F29" s="54" t="s">
        <v>344</v>
      </c>
      <c r="G29" s="54" t="s">
        <v>333</v>
      </c>
      <c r="H29" s="61" t="s">
        <v>66</v>
      </c>
      <c r="I29" s="13">
        <v>1</v>
      </c>
      <c r="J29" s="13" t="s">
        <v>322</v>
      </c>
      <c r="K29" s="13" t="s">
        <v>322</v>
      </c>
      <c r="L29" s="8" t="s">
        <v>27</v>
      </c>
      <c r="M29" s="13" t="s">
        <v>373</v>
      </c>
      <c r="N29" s="110" t="s">
        <v>654</v>
      </c>
    </row>
    <row r="30" spans="1:14" s="10" customFormat="1" x14ac:dyDescent="0.35">
      <c r="A30" s="8">
        <v>29</v>
      </c>
      <c r="B30" s="18" t="s">
        <v>160</v>
      </c>
      <c r="C30" s="8" t="s">
        <v>263</v>
      </c>
      <c r="E30" s="52" t="s">
        <v>123</v>
      </c>
      <c r="F30" s="54" t="s">
        <v>344</v>
      </c>
      <c r="G30" s="54" t="s">
        <v>333</v>
      </c>
      <c r="H30" s="61" t="s">
        <v>66</v>
      </c>
      <c r="I30" s="13">
        <v>16</v>
      </c>
      <c r="J30" s="13" t="s">
        <v>128</v>
      </c>
      <c r="K30" s="13" t="s">
        <v>322</v>
      </c>
      <c r="L30" s="8" t="s">
        <v>30</v>
      </c>
      <c r="M30" s="13" t="s">
        <v>322</v>
      </c>
      <c r="N30" s="109" t="s">
        <v>655</v>
      </c>
    </row>
    <row r="31" spans="1:14" s="10" customFormat="1" x14ac:dyDescent="0.35">
      <c r="A31" s="8">
        <v>30</v>
      </c>
      <c r="B31" s="18" t="s">
        <v>330</v>
      </c>
      <c r="C31" s="8" t="s">
        <v>331</v>
      </c>
      <c r="E31" s="52" t="s">
        <v>123</v>
      </c>
      <c r="F31" s="54" t="s">
        <v>344</v>
      </c>
      <c r="G31" s="54" t="s">
        <v>333</v>
      </c>
      <c r="H31" s="61" t="s">
        <v>66</v>
      </c>
      <c r="I31" s="13">
        <v>1</v>
      </c>
      <c r="J31" s="13" t="s">
        <v>322</v>
      </c>
      <c r="K31" s="13" t="s">
        <v>322</v>
      </c>
      <c r="L31" s="8" t="s">
        <v>30</v>
      </c>
      <c r="M31" s="13" t="s">
        <v>322</v>
      </c>
      <c r="N31" s="9" t="s">
        <v>656</v>
      </c>
    </row>
    <row r="32" spans="1:14" s="10" customFormat="1" x14ac:dyDescent="0.35">
      <c r="A32" s="8">
        <v>31</v>
      </c>
      <c r="B32" s="18" t="s">
        <v>159</v>
      </c>
      <c r="C32" s="8" t="s">
        <v>264</v>
      </c>
      <c r="E32" s="52" t="s">
        <v>123</v>
      </c>
      <c r="F32" s="54" t="s">
        <v>344</v>
      </c>
      <c r="G32" s="54" t="s">
        <v>333</v>
      </c>
      <c r="H32" s="61" t="s">
        <v>66</v>
      </c>
      <c r="I32" s="13">
        <v>2</v>
      </c>
      <c r="J32" s="50" t="s">
        <v>323</v>
      </c>
      <c r="K32" s="13">
        <v>2</v>
      </c>
      <c r="L32" s="8" t="s">
        <v>27</v>
      </c>
      <c r="M32" s="13" t="s">
        <v>322</v>
      </c>
      <c r="N32" s="9" t="s">
        <v>655</v>
      </c>
    </row>
    <row r="33" spans="1:14" s="10" customFormat="1" x14ac:dyDescent="0.35">
      <c r="A33" s="8">
        <v>32</v>
      </c>
      <c r="B33" s="18" t="s">
        <v>161</v>
      </c>
      <c r="C33" s="8" t="s">
        <v>158</v>
      </c>
      <c r="E33" s="52" t="s">
        <v>123</v>
      </c>
      <c r="F33" s="54" t="s">
        <v>344</v>
      </c>
      <c r="G33" s="54" t="s">
        <v>333</v>
      </c>
      <c r="H33" s="61" t="s">
        <v>66</v>
      </c>
      <c r="I33" s="13">
        <v>5</v>
      </c>
      <c r="J33" s="50" t="s">
        <v>323</v>
      </c>
      <c r="K33" s="13">
        <v>2</v>
      </c>
      <c r="L33" s="8" t="s">
        <v>27</v>
      </c>
      <c r="M33" s="81" t="s">
        <v>374</v>
      </c>
      <c r="N33" s="9" t="s">
        <v>657</v>
      </c>
    </row>
    <row r="34" spans="1:14" s="10" customFormat="1" x14ac:dyDescent="0.35">
      <c r="A34" s="8">
        <v>33</v>
      </c>
      <c r="B34" s="18" t="s">
        <v>129</v>
      </c>
      <c r="C34" s="8" t="s">
        <v>130</v>
      </c>
      <c r="D34" s="8"/>
      <c r="E34" s="53" t="s">
        <v>123</v>
      </c>
      <c r="F34" s="54" t="s">
        <v>344</v>
      </c>
      <c r="G34" s="54" t="s">
        <v>333</v>
      </c>
      <c r="H34" s="62" t="s">
        <v>71</v>
      </c>
      <c r="I34" s="13">
        <v>1</v>
      </c>
      <c r="J34" s="13" t="s">
        <v>322</v>
      </c>
      <c r="K34" s="13" t="s">
        <v>322</v>
      </c>
      <c r="L34" s="8" t="s">
        <v>27</v>
      </c>
      <c r="M34" s="13" t="s">
        <v>322</v>
      </c>
      <c r="N34" s="9" t="s">
        <v>658</v>
      </c>
    </row>
    <row r="35" spans="1:14" s="10" customFormat="1" x14ac:dyDescent="0.35">
      <c r="A35" s="8">
        <v>34</v>
      </c>
      <c r="B35" s="18" t="s">
        <v>131</v>
      </c>
      <c r="C35" s="8" t="s">
        <v>132</v>
      </c>
      <c r="D35" s="8"/>
      <c r="E35" s="53" t="s">
        <v>123</v>
      </c>
      <c r="F35" s="54" t="s">
        <v>344</v>
      </c>
      <c r="G35" s="54" t="s">
        <v>333</v>
      </c>
      <c r="H35" s="62" t="s">
        <v>71</v>
      </c>
      <c r="I35" s="13">
        <v>6</v>
      </c>
      <c r="J35" s="13" t="s">
        <v>128</v>
      </c>
      <c r="K35" s="13" t="s">
        <v>322</v>
      </c>
      <c r="L35" s="8" t="s">
        <v>27</v>
      </c>
      <c r="M35" s="13" t="s">
        <v>322</v>
      </c>
      <c r="N35" s="109" t="s">
        <v>659</v>
      </c>
    </row>
    <row r="36" spans="1:14" s="10" customFormat="1" x14ac:dyDescent="0.35">
      <c r="A36" s="8">
        <v>35</v>
      </c>
      <c r="B36" s="18" t="s">
        <v>133</v>
      </c>
      <c r="C36" s="8" t="s">
        <v>134</v>
      </c>
      <c r="D36" s="8"/>
      <c r="E36" s="53" t="s">
        <v>123</v>
      </c>
      <c r="F36" s="55" t="s">
        <v>346</v>
      </c>
      <c r="G36" s="55" t="s">
        <v>337</v>
      </c>
      <c r="H36" s="74" t="s">
        <v>135</v>
      </c>
      <c r="I36" s="13">
        <v>1</v>
      </c>
      <c r="J36" s="13" t="s">
        <v>322</v>
      </c>
      <c r="K36" s="13" t="s">
        <v>322</v>
      </c>
      <c r="L36" s="8" t="s">
        <v>27</v>
      </c>
      <c r="M36" s="13" t="s">
        <v>322</v>
      </c>
      <c r="N36" s="109" t="s">
        <v>660</v>
      </c>
    </row>
    <row r="37" spans="1:14" s="10" customFormat="1" x14ac:dyDescent="0.35">
      <c r="A37" s="8">
        <v>36</v>
      </c>
      <c r="B37" s="18" t="s">
        <v>432</v>
      </c>
      <c r="C37" s="8" t="s">
        <v>435</v>
      </c>
      <c r="D37" s="8"/>
      <c r="E37" s="53" t="s">
        <v>123</v>
      </c>
      <c r="F37" s="55" t="s">
        <v>346</v>
      </c>
      <c r="G37" s="55" t="s">
        <v>469</v>
      </c>
      <c r="H37" s="74" t="s">
        <v>438</v>
      </c>
      <c r="I37" s="13">
        <v>14</v>
      </c>
      <c r="J37" s="13" t="s">
        <v>128</v>
      </c>
      <c r="K37" s="13" t="s">
        <v>322</v>
      </c>
      <c r="L37" s="109" t="s">
        <v>29</v>
      </c>
      <c r="M37" s="13" t="s">
        <v>457</v>
      </c>
      <c r="N37" s="9" t="s">
        <v>641</v>
      </c>
    </row>
    <row r="38" spans="1:14" s="10" customFormat="1" x14ac:dyDescent="0.35">
      <c r="A38" s="8">
        <v>37</v>
      </c>
      <c r="B38" s="18" t="s">
        <v>433</v>
      </c>
      <c r="C38" s="8" t="s">
        <v>436</v>
      </c>
      <c r="D38" s="8"/>
      <c r="E38" s="53" t="s">
        <v>123</v>
      </c>
      <c r="F38" s="55" t="s">
        <v>346</v>
      </c>
      <c r="G38" s="55" t="s">
        <v>469</v>
      </c>
      <c r="H38" s="74" t="s">
        <v>438</v>
      </c>
      <c r="I38" s="13">
        <v>1</v>
      </c>
      <c r="J38" s="13" t="s">
        <v>322</v>
      </c>
      <c r="K38" s="13" t="s">
        <v>322</v>
      </c>
      <c r="L38" s="109" t="s">
        <v>30</v>
      </c>
      <c r="M38" s="13" t="s">
        <v>322</v>
      </c>
      <c r="N38" s="9" t="s">
        <v>645</v>
      </c>
    </row>
    <row r="39" spans="1:14" s="10" customFormat="1" x14ac:dyDescent="0.35">
      <c r="A39" s="8">
        <v>38</v>
      </c>
      <c r="B39" s="18" t="s">
        <v>434</v>
      </c>
      <c r="C39" s="8" t="s">
        <v>437</v>
      </c>
      <c r="D39" s="8"/>
      <c r="E39" s="53" t="s">
        <v>123</v>
      </c>
      <c r="F39" s="55" t="s">
        <v>346</v>
      </c>
      <c r="G39" s="55" t="s">
        <v>469</v>
      </c>
      <c r="H39" s="74" t="s">
        <v>438</v>
      </c>
      <c r="I39" s="13">
        <v>2</v>
      </c>
      <c r="J39" s="13" t="s">
        <v>128</v>
      </c>
      <c r="K39" s="13" t="s">
        <v>322</v>
      </c>
      <c r="L39" s="109" t="s">
        <v>29</v>
      </c>
      <c r="M39" s="13" t="s">
        <v>322</v>
      </c>
      <c r="N39" s="109" t="s">
        <v>661</v>
      </c>
    </row>
    <row r="40" spans="1:14" s="10" customFormat="1" x14ac:dyDescent="0.35">
      <c r="A40" s="8">
        <v>39</v>
      </c>
      <c r="B40" s="18" t="s">
        <v>634</v>
      </c>
      <c r="C40" s="8" t="s">
        <v>15</v>
      </c>
      <c r="D40" s="8"/>
      <c r="E40" s="52" t="s">
        <v>61</v>
      </c>
      <c r="F40" s="54" t="s">
        <v>344</v>
      </c>
      <c r="G40" s="54" t="s">
        <v>333</v>
      </c>
      <c r="H40" s="62" t="s">
        <v>71</v>
      </c>
      <c r="I40" s="13">
        <v>6</v>
      </c>
      <c r="J40" s="13" t="s">
        <v>128</v>
      </c>
      <c r="K40" s="13" t="s">
        <v>322</v>
      </c>
      <c r="L40" s="8" t="s">
        <v>27</v>
      </c>
      <c r="M40" s="81" t="s">
        <v>375</v>
      </c>
      <c r="N40" s="9" t="s">
        <v>662</v>
      </c>
    </row>
    <row r="41" spans="1:14" s="10" customFormat="1" x14ac:dyDescent="0.35">
      <c r="A41" s="8">
        <v>40</v>
      </c>
      <c r="B41" s="18" t="s">
        <v>57</v>
      </c>
      <c r="C41" s="8" t="s">
        <v>136</v>
      </c>
      <c r="D41" s="8"/>
      <c r="E41" s="53" t="s">
        <v>123</v>
      </c>
      <c r="F41" s="55" t="s">
        <v>346</v>
      </c>
      <c r="G41" s="55" t="s">
        <v>337</v>
      </c>
      <c r="H41" s="74" t="s">
        <v>135</v>
      </c>
      <c r="I41" s="13">
        <v>1</v>
      </c>
      <c r="J41" s="13" t="s">
        <v>322</v>
      </c>
      <c r="K41" s="13" t="s">
        <v>322</v>
      </c>
      <c r="L41" s="8" t="s">
        <v>27</v>
      </c>
      <c r="M41" s="13" t="s">
        <v>322</v>
      </c>
      <c r="N41" s="128" t="s">
        <v>663</v>
      </c>
    </row>
    <row r="42" spans="1:14" s="10" customFormat="1" x14ac:dyDescent="0.35">
      <c r="A42" s="8">
        <v>41</v>
      </c>
      <c r="B42" s="18" t="s">
        <v>464</v>
      </c>
      <c r="C42" s="8" t="s">
        <v>465</v>
      </c>
      <c r="D42" s="8"/>
      <c r="E42" s="53" t="s">
        <v>123</v>
      </c>
      <c r="F42" s="55" t="s">
        <v>346</v>
      </c>
      <c r="G42" s="55" t="s">
        <v>469</v>
      </c>
      <c r="H42" s="74" t="s">
        <v>438</v>
      </c>
      <c r="I42" s="13">
        <v>11</v>
      </c>
      <c r="J42" s="13" t="s">
        <v>128</v>
      </c>
      <c r="K42" s="13" t="s">
        <v>322</v>
      </c>
      <c r="L42" s="109" t="s">
        <v>30</v>
      </c>
      <c r="M42" s="13"/>
      <c r="N42" s="9" t="s">
        <v>641</v>
      </c>
    </row>
    <row r="43" spans="1:14" s="10" customFormat="1" x14ac:dyDescent="0.35">
      <c r="A43" s="8">
        <v>42</v>
      </c>
      <c r="B43" s="18" t="s">
        <v>89</v>
      </c>
      <c r="C43" s="15" t="s">
        <v>106</v>
      </c>
      <c r="D43" s="15"/>
      <c r="E43" s="53" t="s">
        <v>123</v>
      </c>
      <c r="F43" s="54" t="s">
        <v>344</v>
      </c>
      <c r="G43" s="54" t="s">
        <v>333</v>
      </c>
      <c r="H43" s="61" t="s">
        <v>66</v>
      </c>
      <c r="I43" s="13">
        <v>4</v>
      </c>
      <c r="J43" s="13" t="s">
        <v>128</v>
      </c>
      <c r="K43" s="13" t="s">
        <v>322</v>
      </c>
      <c r="L43" s="8" t="s">
        <v>27</v>
      </c>
      <c r="M43" s="81" t="s">
        <v>376</v>
      </c>
      <c r="N43" s="9" t="s">
        <v>641</v>
      </c>
    </row>
    <row r="44" spans="1:14" s="10" customFormat="1" x14ac:dyDescent="0.35">
      <c r="A44" s="8">
        <v>43</v>
      </c>
      <c r="B44" s="18" t="s">
        <v>95</v>
      </c>
      <c r="C44" s="15" t="s">
        <v>113</v>
      </c>
      <c r="D44" s="15" t="s">
        <v>141</v>
      </c>
      <c r="E44" s="53" t="s">
        <v>123</v>
      </c>
      <c r="F44" s="59" t="s">
        <v>345</v>
      </c>
      <c r="G44" s="58" t="s">
        <v>335</v>
      </c>
      <c r="H44" s="59" t="s">
        <v>64</v>
      </c>
      <c r="I44" s="13">
        <v>4</v>
      </c>
      <c r="J44" s="13" t="s">
        <v>128</v>
      </c>
      <c r="K44" s="13" t="s">
        <v>322</v>
      </c>
      <c r="L44" s="8" t="s">
        <v>27</v>
      </c>
      <c r="M44" s="13" t="s">
        <v>322</v>
      </c>
      <c r="N44" s="109" t="s">
        <v>664</v>
      </c>
    </row>
    <row r="45" spans="1:14" s="10" customFormat="1" x14ac:dyDescent="0.35">
      <c r="A45" s="8">
        <v>44</v>
      </c>
      <c r="B45" s="18" t="s">
        <v>94</v>
      </c>
      <c r="C45" s="15" t="s">
        <v>112</v>
      </c>
      <c r="D45" s="15" t="s">
        <v>142</v>
      </c>
      <c r="E45" s="53" t="s">
        <v>123</v>
      </c>
      <c r="F45" s="59" t="s">
        <v>345</v>
      </c>
      <c r="G45" s="58" t="s">
        <v>335</v>
      </c>
      <c r="H45" s="59" t="s">
        <v>64</v>
      </c>
      <c r="I45" s="13">
        <v>2</v>
      </c>
      <c r="J45" s="13" t="s">
        <v>128</v>
      </c>
      <c r="K45" s="13" t="s">
        <v>322</v>
      </c>
      <c r="L45" s="8" t="s">
        <v>27</v>
      </c>
      <c r="M45" s="13" t="s">
        <v>322</v>
      </c>
      <c r="N45" s="9" t="s">
        <v>647</v>
      </c>
    </row>
    <row r="46" spans="1:14" s="10" customFormat="1" x14ac:dyDescent="0.35">
      <c r="A46" s="8">
        <v>45</v>
      </c>
      <c r="B46" s="18" t="s">
        <v>90</v>
      </c>
      <c r="C46" s="15" t="s">
        <v>107</v>
      </c>
      <c r="D46" s="15"/>
      <c r="E46" s="53" t="s">
        <v>123</v>
      </c>
      <c r="F46" s="78" t="s">
        <v>462</v>
      </c>
      <c r="G46" s="79" t="s">
        <v>341</v>
      </c>
      <c r="H46" s="79" t="s">
        <v>120</v>
      </c>
      <c r="I46" s="13">
        <v>1</v>
      </c>
      <c r="J46" s="13" t="s">
        <v>322</v>
      </c>
      <c r="K46" s="13" t="s">
        <v>322</v>
      </c>
      <c r="L46" s="8" t="s">
        <v>27</v>
      </c>
      <c r="M46" s="81" t="s">
        <v>377</v>
      </c>
      <c r="N46" s="9" t="s">
        <v>641</v>
      </c>
    </row>
    <row r="47" spans="1:14" s="10" customFormat="1" x14ac:dyDescent="0.35">
      <c r="A47" s="8">
        <v>46</v>
      </c>
      <c r="B47" s="18" t="s">
        <v>96</v>
      </c>
      <c r="C47" s="15" t="s">
        <v>114</v>
      </c>
      <c r="D47" s="15"/>
      <c r="E47" s="76" t="s">
        <v>127</v>
      </c>
      <c r="F47" s="77" t="s">
        <v>322</v>
      </c>
      <c r="G47" s="77" t="s">
        <v>322</v>
      </c>
      <c r="H47" s="76" t="s">
        <v>122</v>
      </c>
      <c r="I47" s="13">
        <v>7</v>
      </c>
      <c r="J47" s="13" t="s">
        <v>128</v>
      </c>
      <c r="K47" s="13" t="s">
        <v>322</v>
      </c>
      <c r="L47" s="8" t="s">
        <v>27</v>
      </c>
      <c r="M47" s="81" t="s">
        <v>378</v>
      </c>
      <c r="N47" s="9" t="s">
        <v>641</v>
      </c>
    </row>
    <row r="48" spans="1:14" s="10" customFormat="1" x14ac:dyDescent="0.35">
      <c r="A48" s="8">
        <v>47</v>
      </c>
      <c r="B48" s="18" t="s">
        <v>82</v>
      </c>
      <c r="C48" s="15" t="s">
        <v>99</v>
      </c>
      <c r="D48" s="15"/>
      <c r="E48" s="53" t="s">
        <v>123</v>
      </c>
      <c r="F48" s="59" t="s">
        <v>345</v>
      </c>
      <c r="G48" s="66" t="s">
        <v>336</v>
      </c>
      <c r="H48" s="66" t="s">
        <v>115</v>
      </c>
      <c r="I48" s="13">
        <v>4</v>
      </c>
      <c r="J48" s="13" t="s">
        <v>128</v>
      </c>
      <c r="K48" s="13" t="s">
        <v>322</v>
      </c>
      <c r="L48" s="8" t="s">
        <v>27</v>
      </c>
      <c r="M48" s="81" t="s">
        <v>379</v>
      </c>
      <c r="N48" s="9" t="s">
        <v>665</v>
      </c>
    </row>
    <row r="49" spans="1:14" s="10" customFormat="1" x14ac:dyDescent="0.35">
      <c r="A49" s="8">
        <v>48</v>
      </c>
      <c r="B49" s="18" t="s">
        <v>85</v>
      </c>
      <c r="C49" s="15" t="s">
        <v>102</v>
      </c>
      <c r="D49" s="15"/>
      <c r="E49" s="76" t="s">
        <v>124</v>
      </c>
      <c r="F49" s="77" t="s">
        <v>322</v>
      </c>
      <c r="G49" s="77" t="s">
        <v>322</v>
      </c>
      <c r="H49" s="76" t="s">
        <v>117</v>
      </c>
      <c r="I49" s="13">
        <v>6</v>
      </c>
      <c r="J49" s="13" t="s">
        <v>128</v>
      </c>
      <c r="K49" s="13" t="s">
        <v>322</v>
      </c>
      <c r="L49" s="8" t="s">
        <v>27</v>
      </c>
      <c r="M49" s="13" t="s">
        <v>322</v>
      </c>
      <c r="N49" s="9" t="s">
        <v>641</v>
      </c>
    </row>
    <row r="50" spans="1:14" s="10" customFormat="1" x14ac:dyDescent="0.35">
      <c r="A50" s="8">
        <v>49</v>
      </c>
      <c r="B50" s="18" t="s">
        <v>87</v>
      </c>
      <c r="C50" s="15" t="s">
        <v>104</v>
      </c>
      <c r="D50" s="15"/>
      <c r="E50" s="76" t="s">
        <v>125</v>
      </c>
      <c r="F50" s="77" t="s">
        <v>322</v>
      </c>
      <c r="G50" s="77" t="s">
        <v>322</v>
      </c>
      <c r="H50" s="76" t="s">
        <v>119</v>
      </c>
      <c r="I50" s="13">
        <v>1</v>
      </c>
      <c r="J50" s="13" t="s">
        <v>322</v>
      </c>
      <c r="K50" s="13" t="s">
        <v>322</v>
      </c>
      <c r="L50" s="8" t="s">
        <v>27</v>
      </c>
      <c r="M50" s="13" t="s">
        <v>322</v>
      </c>
      <c r="N50" s="9" t="s">
        <v>641</v>
      </c>
    </row>
    <row r="51" spans="1:14" s="10" customFormat="1" x14ac:dyDescent="0.35">
      <c r="A51" s="8">
        <v>50</v>
      </c>
      <c r="B51" s="18" t="s">
        <v>83</v>
      </c>
      <c r="C51" s="15" t="s">
        <v>100</v>
      </c>
      <c r="D51" s="15"/>
      <c r="E51" s="76" t="s">
        <v>146</v>
      </c>
      <c r="F51" s="77" t="s">
        <v>322</v>
      </c>
      <c r="G51" s="77" t="s">
        <v>322</v>
      </c>
      <c r="H51" s="76" t="s">
        <v>116</v>
      </c>
      <c r="I51" s="13">
        <v>6</v>
      </c>
      <c r="J51" s="13" t="s">
        <v>128</v>
      </c>
      <c r="K51" s="13" t="s">
        <v>322</v>
      </c>
      <c r="L51" s="8" t="s">
        <v>27</v>
      </c>
      <c r="M51" s="81" t="s">
        <v>380</v>
      </c>
      <c r="N51" s="9" t="s">
        <v>641</v>
      </c>
    </row>
    <row r="52" spans="1:14" s="10" customFormat="1" x14ac:dyDescent="0.35">
      <c r="A52" s="8">
        <v>51</v>
      </c>
      <c r="B52" s="18" t="s">
        <v>92</v>
      </c>
      <c r="C52" s="15" t="s">
        <v>110</v>
      </c>
      <c r="D52" s="15"/>
      <c r="E52" s="76" t="s">
        <v>126</v>
      </c>
      <c r="F52" s="77" t="s">
        <v>322</v>
      </c>
      <c r="G52" s="77" t="s">
        <v>322</v>
      </c>
      <c r="H52" s="76" t="s">
        <v>121</v>
      </c>
      <c r="I52" s="13">
        <v>4</v>
      </c>
      <c r="J52" s="13" t="s">
        <v>128</v>
      </c>
      <c r="K52" s="13" t="s">
        <v>322</v>
      </c>
      <c r="L52" s="8" t="s">
        <v>27</v>
      </c>
      <c r="M52" s="81" t="s">
        <v>381</v>
      </c>
      <c r="N52" s="9" t="s">
        <v>641</v>
      </c>
    </row>
    <row r="53" spans="1:14" s="10" customFormat="1" x14ac:dyDescent="0.35">
      <c r="A53" s="8">
        <v>52</v>
      </c>
      <c r="B53" s="18" t="s">
        <v>93</v>
      </c>
      <c r="C53" s="15" t="s">
        <v>111</v>
      </c>
      <c r="D53" s="15"/>
      <c r="E53" s="53" t="s">
        <v>123</v>
      </c>
      <c r="F53" s="59" t="s">
        <v>345</v>
      </c>
      <c r="G53" s="58" t="s">
        <v>335</v>
      </c>
      <c r="H53" s="59" t="s">
        <v>64</v>
      </c>
      <c r="I53" s="13">
        <v>2</v>
      </c>
      <c r="J53" s="13" t="s">
        <v>128</v>
      </c>
      <c r="K53" s="13" t="s">
        <v>322</v>
      </c>
      <c r="L53" s="8" t="s">
        <v>27</v>
      </c>
      <c r="M53" s="81" t="s">
        <v>382</v>
      </c>
      <c r="N53" s="9" t="s">
        <v>666</v>
      </c>
    </row>
    <row r="54" spans="1:14" s="10" customFormat="1" x14ac:dyDescent="0.35">
      <c r="A54" s="8">
        <v>53</v>
      </c>
      <c r="B54" s="18" t="s">
        <v>80</v>
      </c>
      <c r="C54" s="15" t="s">
        <v>97</v>
      </c>
      <c r="D54" s="15"/>
      <c r="E54" s="53" t="s">
        <v>123</v>
      </c>
      <c r="F54" s="59" t="s">
        <v>345</v>
      </c>
      <c r="G54" s="66" t="s">
        <v>336</v>
      </c>
      <c r="H54" s="66" t="s">
        <v>115</v>
      </c>
      <c r="I54" s="13">
        <v>2</v>
      </c>
      <c r="J54" s="13" t="s">
        <v>128</v>
      </c>
      <c r="K54" s="13" t="s">
        <v>322</v>
      </c>
      <c r="L54" s="8" t="s">
        <v>27</v>
      </c>
      <c r="M54" s="81" t="s">
        <v>383</v>
      </c>
      <c r="N54" s="9" t="s">
        <v>641</v>
      </c>
    </row>
    <row r="55" spans="1:14" s="10" customFormat="1" x14ac:dyDescent="0.35">
      <c r="A55" s="8">
        <v>54</v>
      </c>
      <c r="B55" s="18" t="s">
        <v>84</v>
      </c>
      <c r="C55" s="15" t="s">
        <v>101</v>
      </c>
      <c r="D55" s="15"/>
      <c r="E55" s="53" t="s">
        <v>123</v>
      </c>
      <c r="F55" s="59" t="s">
        <v>345</v>
      </c>
      <c r="G55" s="66" t="s">
        <v>336</v>
      </c>
      <c r="H55" s="66" t="s">
        <v>115</v>
      </c>
      <c r="I55" s="13">
        <v>1</v>
      </c>
      <c r="J55" s="13" t="s">
        <v>322</v>
      </c>
      <c r="K55" s="13" t="s">
        <v>322</v>
      </c>
      <c r="L55" s="8" t="s">
        <v>27</v>
      </c>
      <c r="M55" s="81" t="s">
        <v>384</v>
      </c>
      <c r="N55" s="9" t="s">
        <v>645</v>
      </c>
    </row>
    <row r="56" spans="1:14" s="10" customFormat="1" x14ac:dyDescent="0.35">
      <c r="A56" s="8">
        <v>55</v>
      </c>
      <c r="B56" s="18" t="s">
        <v>81</v>
      </c>
      <c r="C56" s="15" t="s">
        <v>98</v>
      </c>
      <c r="D56" s="15"/>
      <c r="E56" s="53" t="s">
        <v>123</v>
      </c>
      <c r="F56" s="59" t="s">
        <v>345</v>
      </c>
      <c r="G56" s="66" t="s">
        <v>336</v>
      </c>
      <c r="H56" s="66" t="s">
        <v>115</v>
      </c>
      <c r="I56" s="13">
        <v>1</v>
      </c>
      <c r="J56" s="13" t="s">
        <v>322</v>
      </c>
      <c r="K56" s="13" t="s">
        <v>322</v>
      </c>
      <c r="L56" s="8" t="s">
        <v>27</v>
      </c>
      <c r="M56" s="13" t="s">
        <v>322</v>
      </c>
      <c r="N56" s="9" t="s">
        <v>641</v>
      </c>
    </row>
    <row r="57" spans="1:14" s="10" customFormat="1" x14ac:dyDescent="0.35">
      <c r="A57" s="8">
        <v>56</v>
      </c>
      <c r="B57" s="18" t="s">
        <v>633</v>
      </c>
      <c r="C57" s="15" t="s">
        <v>105</v>
      </c>
      <c r="D57" s="15"/>
      <c r="E57" s="53" t="s">
        <v>123</v>
      </c>
      <c r="F57" s="54" t="s">
        <v>344</v>
      </c>
      <c r="G57" s="54" t="s">
        <v>333</v>
      </c>
      <c r="H57" s="61" t="s">
        <v>66</v>
      </c>
      <c r="I57" s="13">
        <v>7</v>
      </c>
      <c r="J57" s="13" t="s">
        <v>128</v>
      </c>
      <c r="K57" s="13" t="s">
        <v>322</v>
      </c>
      <c r="L57" s="8" t="s">
        <v>27</v>
      </c>
      <c r="M57" s="13" t="s">
        <v>322</v>
      </c>
      <c r="N57" s="9" t="s">
        <v>667</v>
      </c>
    </row>
    <row r="58" spans="1:14" s="10" customFormat="1" x14ac:dyDescent="0.35">
      <c r="A58" s="8">
        <v>57</v>
      </c>
      <c r="B58" s="18" t="s">
        <v>143</v>
      </c>
      <c r="C58" s="15" t="s">
        <v>108</v>
      </c>
      <c r="D58" s="15"/>
      <c r="E58" s="53" t="s">
        <v>123</v>
      </c>
      <c r="F58" s="54" t="s">
        <v>344</v>
      </c>
      <c r="G58" s="54" t="s">
        <v>333</v>
      </c>
      <c r="H58" s="61" t="s">
        <v>66</v>
      </c>
      <c r="I58" s="13">
        <v>2</v>
      </c>
      <c r="J58" s="13" t="s">
        <v>128</v>
      </c>
      <c r="K58" s="13" t="s">
        <v>322</v>
      </c>
      <c r="L58" s="8" t="s">
        <v>27</v>
      </c>
      <c r="M58" s="13" t="s">
        <v>322</v>
      </c>
      <c r="N58" s="9" t="s">
        <v>641</v>
      </c>
    </row>
    <row r="59" spans="1:14" s="10" customFormat="1" x14ac:dyDescent="0.35">
      <c r="A59" s="8">
        <v>58</v>
      </c>
      <c r="B59" s="18" t="s">
        <v>91</v>
      </c>
      <c r="C59" s="15" t="s">
        <v>109</v>
      </c>
      <c r="D59" s="15"/>
      <c r="E59" s="53" t="s">
        <v>123</v>
      </c>
      <c r="F59" s="59" t="s">
        <v>345</v>
      </c>
      <c r="G59" s="67" t="s">
        <v>339</v>
      </c>
      <c r="H59" s="70" t="s">
        <v>73</v>
      </c>
      <c r="I59" s="13">
        <v>1</v>
      </c>
      <c r="J59" s="13" t="s">
        <v>322</v>
      </c>
      <c r="K59" s="13" t="s">
        <v>322</v>
      </c>
      <c r="L59" s="8" t="s">
        <v>27</v>
      </c>
      <c r="M59" s="13" t="s">
        <v>322</v>
      </c>
      <c r="N59" s="9" t="s">
        <v>668</v>
      </c>
    </row>
    <row r="60" spans="1:14" s="10" customFormat="1" x14ac:dyDescent="0.35">
      <c r="A60" s="8">
        <v>59</v>
      </c>
      <c r="B60" s="18" t="s">
        <v>86</v>
      </c>
      <c r="C60" s="15" t="s">
        <v>103</v>
      </c>
      <c r="D60" s="15"/>
      <c r="E60" s="53" t="s">
        <v>123</v>
      </c>
      <c r="F60" s="78" t="s">
        <v>462</v>
      </c>
      <c r="G60" s="79" t="s">
        <v>341</v>
      </c>
      <c r="H60" s="79" t="s">
        <v>118</v>
      </c>
      <c r="I60" s="13">
        <v>3</v>
      </c>
      <c r="J60" s="13" t="s">
        <v>128</v>
      </c>
      <c r="K60" s="13" t="s">
        <v>322</v>
      </c>
      <c r="L60" s="8" t="s">
        <v>27</v>
      </c>
      <c r="M60" s="13" t="s">
        <v>322</v>
      </c>
      <c r="N60" s="9" t="s">
        <v>641</v>
      </c>
    </row>
    <row r="61" spans="1:14" s="10" customFormat="1" x14ac:dyDescent="0.35">
      <c r="A61" s="8">
        <v>60</v>
      </c>
      <c r="B61" s="18" t="s">
        <v>148</v>
      </c>
      <c r="C61" s="8" t="s">
        <v>149</v>
      </c>
      <c r="D61" s="8"/>
      <c r="E61" s="53" t="s">
        <v>123</v>
      </c>
      <c r="F61" s="56" t="s">
        <v>346</v>
      </c>
      <c r="G61" s="56" t="s">
        <v>337</v>
      </c>
      <c r="H61" s="73" t="s">
        <v>63</v>
      </c>
      <c r="I61" s="13">
        <v>1</v>
      </c>
      <c r="J61" s="13" t="s">
        <v>322</v>
      </c>
      <c r="K61" s="13" t="s">
        <v>322</v>
      </c>
      <c r="L61" s="8" t="s">
        <v>27</v>
      </c>
      <c r="M61" s="13" t="s">
        <v>322</v>
      </c>
      <c r="N61" s="109" t="s">
        <v>650</v>
      </c>
    </row>
    <row r="62" spans="1:14" s="10" customFormat="1" x14ac:dyDescent="0.35">
      <c r="A62" s="8">
        <v>61</v>
      </c>
      <c r="B62" s="18" t="s">
        <v>150</v>
      </c>
      <c r="C62" s="8" t="s">
        <v>151</v>
      </c>
      <c r="D62" s="8"/>
      <c r="E62" s="53" t="s">
        <v>123</v>
      </c>
      <c r="F62" s="56" t="s">
        <v>346</v>
      </c>
      <c r="G62" s="55" t="s">
        <v>337</v>
      </c>
      <c r="H62" s="73" t="s">
        <v>63</v>
      </c>
      <c r="I62" s="13">
        <v>13</v>
      </c>
      <c r="J62" s="13" t="s">
        <v>128</v>
      </c>
      <c r="K62" s="13" t="s">
        <v>322</v>
      </c>
      <c r="L62" s="8" t="s">
        <v>29</v>
      </c>
      <c r="M62" s="81" t="s">
        <v>385</v>
      </c>
      <c r="N62" s="9" t="s">
        <v>655</v>
      </c>
    </row>
    <row r="63" spans="1:14" s="10" customFormat="1" x14ac:dyDescent="0.35">
      <c r="A63" s="8">
        <v>62</v>
      </c>
      <c r="B63" s="18" t="s">
        <v>152</v>
      </c>
      <c r="C63" s="8" t="s">
        <v>153</v>
      </c>
      <c r="D63" s="8"/>
      <c r="E63" s="53" t="s">
        <v>123</v>
      </c>
      <c r="F63" s="56" t="s">
        <v>346</v>
      </c>
      <c r="G63" s="55" t="s">
        <v>337</v>
      </c>
      <c r="H63" s="73" t="s">
        <v>63</v>
      </c>
      <c r="I63" s="13">
        <v>1</v>
      </c>
      <c r="J63" s="13" t="s">
        <v>322</v>
      </c>
      <c r="K63" s="13" t="s">
        <v>322</v>
      </c>
      <c r="L63" s="8" t="s">
        <v>27</v>
      </c>
      <c r="M63" s="13" t="s">
        <v>322</v>
      </c>
      <c r="N63" s="9" t="s">
        <v>641</v>
      </c>
    </row>
    <row r="64" spans="1:14" s="10" customFormat="1" x14ac:dyDescent="0.35">
      <c r="A64" s="8">
        <v>63</v>
      </c>
      <c r="B64" s="18" t="s">
        <v>154</v>
      </c>
      <c r="C64" s="8" t="s">
        <v>155</v>
      </c>
      <c r="D64" s="8"/>
      <c r="E64" s="53" t="s">
        <v>123</v>
      </c>
      <c r="F64" s="56" t="s">
        <v>346</v>
      </c>
      <c r="G64" s="55" t="s">
        <v>337</v>
      </c>
      <c r="H64" s="56" t="s">
        <v>67</v>
      </c>
      <c r="I64" s="13">
        <v>1</v>
      </c>
      <c r="J64" s="13" t="s">
        <v>322</v>
      </c>
      <c r="K64" s="13" t="s">
        <v>322</v>
      </c>
      <c r="L64" s="8" t="s">
        <v>27</v>
      </c>
      <c r="M64" s="13" t="s">
        <v>322</v>
      </c>
      <c r="N64" s="109" t="s">
        <v>669</v>
      </c>
    </row>
    <row r="65" spans="1:14" s="10" customFormat="1" x14ac:dyDescent="0.35">
      <c r="A65" s="8">
        <v>64</v>
      </c>
      <c r="B65" s="18" t="s">
        <v>156</v>
      </c>
      <c r="C65" s="8" t="s">
        <v>157</v>
      </c>
      <c r="D65" s="8"/>
      <c r="E65" s="53" t="s">
        <v>123</v>
      </c>
      <c r="F65" s="54" t="s">
        <v>344</v>
      </c>
      <c r="G65" s="54" t="s">
        <v>333</v>
      </c>
      <c r="H65" s="62" t="s">
        <v>71</v>
      </c>
      <c r="I65" s="13">
        <v>9</v>
      </c>
      <c r="J65" s="13" t="s">
        <v>128</v>
      </c>
      <c r="K65" s="13" t="s">
        <v>322</v>
      </c>
      <c r="L65" s="8" t="s">
        <v>27</v>
      </c>
      <c r="M65" s="13" t="s">
        <v>322</v>
      </c>
      <c r="N65" s="9" t="s">
        <v>670</v>
      </c>
    </row>
    <row r="66" spans="1:14" s="10" customFormat="1" x14ac:dyDescent="0.35">
      <c r="A66" s="8">
        <v>65</v>
      </c>
      <c r="B66" s="18" t="s">
        <v>326</v>
      </c>
      <c r="C66" s="8" t="s">
        <v>327</v>
      </c>
      <c r="D66" s="8"/>
      <c r="E66" s="53" t="s">
        <v>123</v>
      </c>
      <c r="F66" s="59" t="s">
        <v>345</v>
      </c>
      <c r="G66" s="67" t="s">
        <v>339</v>
      </c>
      <c r="H66" s="70" t="s">
        <v>73</v>
      </c>
      <c r="I66" s="13">
        <v>6</v>
      </c>
      <c r="J66" s="50" t="s">
        <v>323</v>
      </c>
      <c r="K66" s="13">
        <v>2</v>
      </c>
      <c r="L66" s="12" t="s">
        <v>27</v>
      </c>
      <c r="M66" s="13" t="s">
        <v>322</v>
      </c>
      <c r="N66" s="9" t="s">
        <v>645</v>
      </c>
    </row>
    <row r="67" spans="1:14" x14ac:dyDescent="0.35">
      <c r="A67" s="8">
        <v>66</v>
      </c>
      <c r="B67" s="113" t="s">
        <v>425</v>
      </c>
      <c r="C67" s="4" t="s">
        <v>164</v>
      </c>
      <c r="E67" s="53" t="s">
        <v>123</v>
      </c>
      <c r="F67" s="60" t="s">
        <v>347</v>
      </c>
      <c r="G67" s="60" t="s">
        <v>342</v>
      </c>
      <c r="H67" s="60" t="s">
        <v>168</v>
      </c>
      <c r="I67" s="5">
        <v>1</v>
      </c>
      <c r="J67" s="13" t="s">
        <v>322</v>
      </c>
      <c r="K67" s="13" t="s">
        <v>322</v>
      </c>
      <c r="L67" s="8" t="s">
        <v>30</v>
      </c>
      <c r="M67" s="13" t="s">
        <v>386</v>
      </c>
      <c r="N67" s="128" t="s">
        <v>671</v>
      </c>
    </row>
    <row r="68" spans="1:14" x14ac:dyDescent="0.35">
      <c r="A68" s="8">
        <v>67</v>
      </c>
      <c r="B68" s="113" t="s">
        <v>426</v>
      </c>
      <c r="C68" t="s">
        <v>165</v>
      </c>
      <c r="D68" s="4" t="s">
        <v>307</v>
      </c>
      <c r="E68" s="53" t="s">
        <v>123</v>
      </c>
      <c r="F68" s="60" t="s">
        <v>347</v>
      </c>
      <c r="G68" s="60" t="s">
        <v>342</v>
      </c>
      <c r="H68" s="60" t="s">
        <v>168</v>
      </c>
      <c r="I68" s="5">
        <v>2</v>
      </c>
      <c r="J68" s="5" t="s">
        <v>128</v>
      </c>
      <c r="K68" s="13" t="s">
        <v>322</v>
      </c>
      <c r="L68" s="8" t="s">
        <v>30</v>
      </c>
      <c r="M68" s="13" t="s">
        <v>387</v>
      </c>
      <c r="N68" s="109" t="s">
        <v>672</v>
      </c>
    </row>
    <row r="69" spans="1:14" x14ac:dyDescent="0.35">
      <c r="A69" s="8">
        <v>68</v>
      </c>
      <c r="B69" s="113" t="s">
        <v>427</v>
      </c>
      <c r="C69" s="4" t="s">
        <v>166</v>
      </c>
      <c r="E69" s="53" t="s">
        <v>123</v>
      </c>
      <c r="F69" s="60" t="s">
        <v>347</v>
      </c>
      <c r="G69" s="60" t="s">
        <v>342</v>
      </c>
      <c r="H69" s="60" t="s">
        <v>168</v>
      </c>
      <c r="I69" s="5">
        <v>8</v>
      </c>
      <c r="J69" s="5" t="s">
        <v>128</v>
      </c>
      <c r="K69" s="13" t="s">
        <v>322</v>
      </c>
      <c r="L69" s="8" t="s">
        <v>30</v>
      </c>
      <c r="M69" s="13" t="s">
        <v>388</v>
      </c>
      <c r="N69" s="128" t="s">
        <v>673</v>
      </c>
    </row>
    <row r="70" spans="1:14" x14ac:dyDescent="0.35">
      <c r="A70" s="8">
        <v>69</v>
      </c>
      <c r="B70" s="113" t="s">
        <v>428</v>
      </c>
      <c r="C70" s="4" t="s">
        <v>167</v>
      </c>
      <c r="E70" s="53" t="s">
        <v>123</v>
      </c>
      <c r="F70" s="60" t="s">
        <v>347</v>
      </c>
      <c r="G70" s="60" t="s">
        <v>342</v>
      </c>
      <c r="H70" s="60" t="s">
        <v>168</v>
      </c>
      <c r="I70" s="5">
        <v>4</v>
      </c>
      <c r="J70" s="5" t="s">
        <v>128</v>
      </c>
      <c r="K70" s="13" t="s">
        <v>322</v>
      </c>
      <c r="L70" s="8" t="s">
        <v>30</v>
      </c>
      <c r="M70" s="13" t="s">
        <v>389</v>
      </c>
      <c r="N70" s="128" t="s">
        <v>674</v>
      </c>
    </row>
    <row r="71" spans="1:14" x14ac:dyDescent="0.35">
      <c r="A71" s="8">
        <v>70</v>
      </c>
      <c r="B71" s="113" t="s">
        <v>170</v>
      </c>
      <c r="C71" s="4" t="s">
        <v>169</v>
      </c>
      <c r="E71" s="53" t="s">
        <v>123</v>
      </c>
      <c r="F71" s="60" t="s">
        <v>347</v>
      </c>
      <c r="G71" s="60" t="s">
        <v>342</v>
      </c>
      <c r="H71" s="60" t="s">
        <v>168</v>
      </c>
      <c r="I71" s="5">
        <v>1</v>
      </c>
      <c r="J71" s="13" t="s">
        <v>322</v>
      </c>
      <c r="K71" s="13" t="s">
        <v>322</v>
      </c>
      <c r="L71" s="8" t="s">
        <v>30</v>
      </c>
      <c r="M71" s="13" t="s">
        <v>390</v>
      </c>
      <c r="N71" s="128" t="s">
        <v>675</v>
      </c>
    </row>
    <row r="72" spans="1:14" x14ac:dyDescent="0.35">
      <c r="A72" s="8">
        <v>71</v>
      </c>
      <c r="B72" s="113" t="s">
        <v>172</v>
      </c>
      <c r="C72" s="4" t="s">
        <v>171</v>
      </c>
      <c r="E72" s="53" t="s">
        <v>123</v>
      </c>
      <c r="F72" s="60" t="s">
        <v>347</v>
      </c>
      <c r="G72" s="60" t="s">
        <v>342</v>
      </c>
      <c r="H72" s="60" t="s">
        <v>168</v>
      </c>
      <c r="I72" s="5">
        <v>2</v>
      </c>
      <c r="J72" s="5" t="s">
        <v>128</v>
      </c>
      <c r="K72" s="13" t="s">
        <v>322</v>
      </c>
      <c r="L72" s="8" t="s">
        <v>30</v>
      </c>
      <c r="M72" s="13" t="s">
        <v>391</v>
      </c>
      <c r="N72" s="109" t="s">
        <v>673</v>
      </c>
    </row>
    <row r="73" spans="1:14" x14ac:dyDescent="0.35">
      <c r="A73" s="8">
        <v>72</v>
      </c>
      <c r="B73" s="113" t="s">
        <v>354</v>
      </c>
      <c r="C73" s="4" t="s">
        <v>353</v>
      </c>
      <c r="E73" s="53" t="s">
        <v>123</v>
      </c>
      <c r="F73" s="55" t="s">
        <v>346</v>
      </c>
      <c r="G73" s="55" t="s">
        <v>337</v>
      </c>
      <c r="H73" s="74" t="s">
        <v>135</v>
      </c>
      <c r="I73" s="5">
        <v>3</v>
      </c>
      <c r="J73" s="5" t="s">
        <v>128</v>
      </c>
      <c r="K73" s="5" t="s">
        <v>322</v>
      </c>
      <c r="L73" s="8" t="s">
        <v>27</v>
      </c>
      <c r="M73" s="13" t="s">
        <v>392</v>
      </c>
      <c r="N73" s="109" t="s">
        <v>676</v>
      </c>
    </row>
    <row r="74" spans="1:14" x14ac:dyDescent="0.35">
      <c r="A74" s="8">
        <v>73</v>
      </c>
      <c r="B74" s="113" t="s">
        <v>358</v>
      </c>
      <c r="C74" t="s">
        <v>359</v>
      </c>
      <c r="E74" s="53" t="s">
        <v>123</v>
      </c>
      <c r="F74" s="54" t="s">
        <v>344</v>
      </c>
      <c r="G74" s="54" t="s">
        <v>333</v>
      </c>
      <c r="H74" s="62" t="s">
        <v>71</v>
      </c>
      <c r="I74" s="5">
        <v>7</v>
      </c>
      <c r="J74" s="5" t="s">
        <v>128</v>
      </c>
      <c r="K74" s="5" t="s">
        <v>322</v>
      </c>
      <c r="L74" s="12" t="s">
        <v>27</v>
      </c>
      <c r="M74" s="13" t="s">
        <v>393</v>
      </c>
      <c r="N74" s="109" t="s">
        <v>641</v>
      </c>
    </row>
    <row r="75" spans="1:14" x14ac:dyDescent="0.35">
      <c r="A75" s="8">
        <v>74</v>
      </c>
      <c r="B75" s="113" t="s">
        <v>399</v>
      </c>
      <c r="C75" s="4" t="s">
        <v>400</v>
      </c>
      <c r="E75" s="53" t="s">
        <v>123</v>
      </c>
      <c r="F75" s="60" t="s">
        <v>347</v>
      </c>
      <c r="G75" s="82" t="s">
        <v>409</v>
      </c>
      <c r="H75" s="82" t="s">
        <v>401</v>
      </c>
      <c r="I75" s="5">
        <v>4</v>
      </c>
      <c r="J75" s="5" t="s">
        <v>128</v>
      </c>
      <c r="K75" s="5" t="s">
        <v>322</v>
      </c>
      <c r="L75" s="80" t="s">
        <v>27</v>
      </c>
      <c r="M75" s="27" t="s">
        <v>402</v>
      </c>
      <c r="N75" s="128" t="s">
        <v>677</v>
      </c>
    </row>
    <row r="76" spans="1:14" x14ac:dyDescent="0.35">
      <c r="A76" s="8">
        <v>75</v>
      </c>
      <c r="B76" s="113" t="s">
        <v>404</v>
      </c>
      <c r="C76" s="4" t="s">
        <v>403</v>
      </c>
      <c r="E76" s="53" t="s">
        <v>123</v>
      </c>
      <c r="F76" s="60" t="s">
        <v>347</v>
      </c>
      <c r="G76" s="82" t="s">
        <v>409</v>
      </c>
      <c r="H76" s="82" t="s">
        <v>401</v>
      </c>
      <c r="I76" s="5">
        <v>4</v>
      </c>
      <c r="J76" s="5" t="s">
        <v>128</v>
      </c>
      <c r="K76" s="5" t="s">
        <v>322</v>
      </c>
      <c r="L76" s="80" t="s">
        <v>27</v>
      </c>
      <c r="M76" s="27" t="s">
        <v>405</v>
      </c>
      <c r="N76" s="109" t="s">
        <v>642</v>
      </c>
    </row>
    <row r="77" spans="1:14" x14ac:dyDescent="0.35">
      <c r="A77" s="8">
        <v>76</v>
      </c>
      <c r="B77" s="113" t="s">
        <v>407</v>
      </c>
      <c r="C77" s="4" t="s">
        <v>406</v>
      </c>
      <c r="E77" s="53" t="s">
        <v>123</v>
      </c>
      <c r="F77" s="55" t="s">
        <v>346</v>
      </c>
      <c r="G77" s="55" t="s">
        <v>337</v>
      </c>
      <c r="H77" s="75" t="s">
        <v>70</v>
      </c>
      <c r="I77" s="5">
        <v>1</v>
      </c>
      <c r="J77" s="5" t="s">
        <v>322</v>
      </c>
      <c r="K77" s="5" t="s">
        <v>322</v>
      </c>
      <c r="L77" s="4" t="s">
        <v>27</v>
      </c>
      <c r="M77" s="27" t="s">
        <v>408</v>
      </c>
      <c r="N77" s="128" t="s">
        <v>678</v>
      </c>
    </row>
    <row r="78" spans="1:14" x14ac:dyDescent="0.35">
      <c r="A78" s="8">
        <v>77</v>
      </c>
      <c r="B78" s="113" t="s">
        <v>411</v>
      </c>
      <c r="C78" s="4" t="s">
        <v>410</v>
      </c>
      <c r="E78" s="76" t="s">
        <v>413</v>
      </c>
      <c r="F78" s="76" t="s">
        <v>322</v>
      </c>
      <c r="G78" s="76" t="s">
        <v>322</v>
      </c>
      <c r="H78" s="76" t="s">
        <v>412</v>
      </c>
      <c r="I78" s="5">
        <v>4</v>
      </c>
      <c r="J78" s="5" t="s">
        <v>128</v>
      </c>
      <c r="K78" s="5" t="s">
        <v>322</v>
      </c>
      <c r="L78" s="80" t="s">
        <v>27</v>
      </c>
      <c r="M78" s="27" t="s">
        <v>414</v>
      </c>
      <c r="N78" s="109" t="s">
        <v>641</v>
      </c>
    </row>
    <row r="79" spans="1:14" x14ac:dyDescent="0.35">
      <c r="A79" s="8">
        <v>78</v>
      </c>
      <c r="B79" s="113" t="s">
        <v>458</v>
      </c>
      <c r="C79" s="4" t="s">
        <v>459</v>
      </c>
      <c r="E79" s="53" t="s">
        <v>123</v>
      </c>
      <c r="F79" s="79" t="s">
        <v>462</v>
      </c>
      <c r="G79" s="79" t="s">
        <v>461</v>
      </c>
      <c r="H79" s="79" t="s">
        <v>460</v>
      </c>
      <c r="I79" s="5">
        <v>6</v>
      </c>
      <c r="J79" s="5" t="s">
        <v>128</v>
      </c>
      <c r="K79" s="5" t="s">
        <v>322</v>
      </c>
      <c r="L79" s="80" t="s">
        <v>30</v>
      </c>
      <c r="M79" s="27" t="s">
        <v>463</v>
      </c>
      <c r="N79" s="128" t="s">
        <v>679</v>
      </c>
    </row>
    <row r="80" spans="1:14" x14ac:dyDescent="0.35">
      <c r="A80" s="8">
        <v>79</v>
      </c>
      <c r="B80" s="113" t="s">
        <v>474</v>
      </c>
      <c r="C80" s="4" t="s">
        <v>475</v>
      </c>
      <c r="E80" s="53" t="s">
        <v>123</v>
      </c>
      <c r="F80" s="56" t="s">
        <v>346</v>
      </c>
      <c r="G80" s="56" t="s">
        <v>337</v>
      </c>
      <c r="H80" s="73" t="s">
        <v>63</v>
      </c>
      <c r="I80" s="5">
        <v>1</v>
      </c>
      <c r="J80" s="5" t="s">
        <v>128</v>
      </c>
      <c r="K80" s="5" t="s">
        <v>322</v>
      </c>
      <c r="L80" s="80" t="s">
        <v>30</v>
      </c>
      <c r="M80" s="27" t="s">
        <v>322</v>
      </c>
      <c r="N80" s="128" t="s">
        <v>680</v>
      </c>
    </row>
    <row r="82" spans="12:13" x14ac:dyDescent="0.35">
      <c r="L82" s="80" t="s">
        <v>27</v>
      </c>
      <c r="M82" s="27">
        <f>COUNTIF(L2:L80,L82)</f>
        <v>52</v>
      </c>
    </row>
    <row r="83" spans="12:13" x14ac:dyDescent="0.35">
      <c r="L83" s="80" t="s">
        <v>29</v>
      </c>
      <c r="M83" s="27">
        <f>COUNTIF(L2:L80,L83)</f>
        <v>10</v>
      </c>
    </row>
    <row r="84" spans="12:13" x14ac:dyDescent="0.35">
      <c r="L84" s="80" t="s">
        <v>30</v>
      </c>
      <c r="M84" s="27">
        <f>COUNTIF(L2:L80,L84)</f>
        <v>17</v>
      </c>
    </row>
    <row r="85" spans="12:13" x14ac:dyDescent="0.35">
      <c r="L85" s="80" t="s">
        <v>638</v>
      </c>
      <c r="M85" s="27">
        <f>SUM(M82:M84)</f>
        <v>79</v>
      </c>
    </row>
  </sheetData>
  <conditionalFormatting sqref="H2:H74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77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8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91BE2-981B-49E3-859A-20129A896AE8}">
  <dimension ref="A1:Q38"/>
  <sheetViews>
    <sheetView workbookViewId="0"/>
  </sheetViews>
  <sheetFormatPr defaultRowHeight="14.5" x14ac:dyDescent="0.35"/>
  <cols>
    <col min="1" max="1" width="5.6328125" customWidth="1"/>
    <col min="2" max="2" width="28.1796875" customWidth="1"/>
    <col min="3" max="3" width="24.08984375" customWidth="1"/>
    <col min="4" max="4" width="18.54296875" hidden="1" customWidth="1"/>
    <col min="5" max="5" width="16.81640625" customWidth="1"/>
    <col min="6" max="6" width="15.7265625" customWidth="1"/>
    <col min="7" max="7" width="8.81640625" style="16" customWidth="1"/>
    <col min="8" max="8" width="9.6328125" style="27" customWidth="1"/>
    <col min="9" max="9" width="4.6328125" style="27" customWidth="1"/>
    <col min="10" max="10" width="10.26953125" style="16" customWidth="1"/>
    <col min="11" max="11" width="4.6328125" style="16" customWidth="1"/>
    <col min="12" max="12" width="10.1796875" style="27" customWidth="1"/>
    <col min="13" max="13" width="6" style="27" customWidth="1"/>
    <col min="14" max="14" width="4.6328125" customWidth="1"/>
  </cols>
  <sheetData>
    <row r="1" spans="1:17" s="1" customFormat="1" x14ac:dyDescent="0.35">
      <c r="A1" s="1" t="s">
        <v>128</v>
      </c>
      <c r="B1" s="1" t="s">
        <v>24</v>
      </c>
      <c r="C1" s="1" t="s">
        <v>139</v>
      </c>
      <c r="D1" s="1" t="s">
        <v>140</v>
      </c>
      <c r="E1" s="1" t="s">
        <v>26</v>
      </c>
      <c r="F1" s="1" t="s">
        <v>25</v>
      </c>
      <c r="G1" s="3" t="s">
        <v>53</v>
      </c>
      <c r="H1" s="2" t="s">
        <v>317</v>
      </c>
      <c r="I1" s="2" t="s">
        <v>394</v>
      </c>
      <c r="J1" s="3" t="s">
        <v>318</v>
      </c>
      <c r="K1" s="3" t="s">
        <v>394</v>
      </c>
      <c r="L1" s="2" t="s">
        <v>319</v>
      </c>
      <c r="M1" s="2" t="s">
        <v>356</v>
      </c>
      <c r="N1" s="1" t="s">
        <v>394</v>
      </c>
    </row>
    <row r="2" spans="1:17" x14ac:dyDescent="0.35">
      <c r="A2">
        <f>_xlfn.XLOOKUP(B2,All!B:B,All!A:A)</f>
        <v>4</v>
      </c>
      <c r="B2" s="8" t="s">
        <v>41</v>
      </c>
      <c r="C2" s="8" t="s">
        <v>11</v>
      </c>
      <c r="D2" s="8"/>
      <c r="E2" s="12" t="s">
        <v>61</v>
      </c>
      <c r="F2" s="8" t="s">
        <v>65</v>
      </c>
      <c r="G2" s="13">
        <v>15</v>
      </c>
      <c r="H2" s="27" t="s">
        <v>357</v>
      </c>
      <c r="I2" s="27" t="s">
        <v>395</v>
      </c>
      <c r="J2" s="16">
        <v>163</v>
      </c>
      <c r="K2" s="16" t="s">
        <v>395</v>
      </c>
      <c r="L2" s="27">
        <v>180</v>
      </c>
      <c r="M2" s="27">
        <f>(L2-141)/3</f>
        <v>13</v>
      </c>
      <c r="N2" s="16" t="s">
        <v>395</v>
      </c>
    </row>
    <row r="3" spans="1:17" x14ac:dyDescent="0.35">
      <c r="A3">
        <f>_xlfn.XLOOKUP(B3,All!B:B,All!A:A)</f>
        <v>5</v>
      </c>
      <c r="B3" s="8" t="s">
        <v>629</v>
      </c>
      <c r="C3" s="8" t="s">
        <v>0</v>
      </c>
      <c r="D3" s="8"/>
      <c r="E3" s="12" t="s">
        <v>61</v>
      </c>
      <c r="F3" s="8" t="s">
        <v>59</v>
      </c>
      <c r="G3" s="13">
        <v>7</v>
      </c>
      <c r="H3" s="27" t="s">
        <v>357</v>
      </c>
      <c r="I3" s="27" t="s">
        <v>395</v>
      </c>
      <c r="J3" s="16">
        <v>169</v>
      </c>
      <c r="K3" s="16" t="s">
        <v>395</v>
      </c>
      <c r="L3" s="27">
        <v>174</v>
      </c>
      <c r="M3" s="27">
        <f>(L3-141)/3</f>
        <v>11</v>
      </c>
      <c r="N3" s="16" t="s">
        <v>395</v>
      </c>
    </row>
    <row r="4" spans="1:17" x14ac:dyDescent="0.35">
      <c r="A4" s="8">
        <v>16</v>
      </c>
      <c r="B4" s="4" t="s">
        <v>429</v>
      </c>
      <c r="C4" s="8" t="s">
        <v>9</v>
      </c>
      <c r="E4" s="8" t="s">
        <v>123</v>
      </c>
      <c r="F4" s="8" t="s">
        <v>67</v>
      </c>
      <c r="G4" s="13">
        <v>14</v>
      </c>
      <c r="H4" s="27" t="s">
        <v>357</v>
      </c>
      <c r="I4" s="27" t="s">
        <v>395</v>
      </c>
      <c r="J4" s="16" t="s">
        <v>357</v>
      </c>
      <c r="K4" s="16" t="s">
        <v>395</v>
      </c>
      <c r="L4" s="27">
        <v>165</v>
      </c>
      <c r="M4" s="27">
        <v>8</v>
      </c>
      <c r="N4" s="16" t="s">
        <v>395</v>
      </c>
    </row>
    <row r="5" spans="1:17" x14ac:dyDescent="0.35">
      <c r="A5">
        <f>_xlfn.XLOOKUP(B5,All!B:B,All!A:A)</f>
        <v>23</v>
      </c>
      <c r="B5" s="8" t="s">
        <v>77</v>
      </c>
      <c r="C5" s="8" t="s">
        <v>145</v>
      </c>
      <c r="D5" s="8" t="s">
        <v>78</v>
      </c>
      <c r="E5" s="12" t="s">
        <v>61</v>
      </c>
      <c r="F5" s="8" t="s">
        <v>79</v>
      </c>
      <c r="G5" s="13">
        <v>4</v>
      </c>
      <c r="H5" s="27" t="s">
        <v>357</v>
      </c>
      <c r="I5" s="27" t="s">
        <v>395</v>
      </c>
      <c r="J5" s="16">
        <v>156</v>
      </c>
      <c r="K5" s="16" t="s">
        <v>395</v>
      </c>
      <c r="L5" s="27">
        <v>171</v>
      </c>
      <c r="M5" s="27">
        <v>10</v>
      </c>
      <c r="N5" s="16" t="s">
        <v>395</v>
      </c>
    </row>
    <row r="6" spans="1:17" x14ac:dyDescent="0.35">
      <c r="A6">
        <f>_xlfn.XLOOKUP(B6,All!B:B,All!A:A)</f>
        <v>26</v>
      </c>
      <c r="B6" s="8" t="s">
        <v>32</v>
      </c>
      <c r="C6" s="8" t="s">
        <v>1</v>
      </c>
      <c r="D6" s="8"/>
      <c r="E6" s="8" t="s">
        <v>60</v>
      </c>
      <c r="F6" s="8" t="s">
        <v>62</v>
      </c>
      <c r="G6" s="13">
        <v>4</v>
      </c>
      <c r="H6" s="27" t="s">
        <v>357</v>
      </c>
      <c r="I6" s="27" t="s">
        <v>395</v>
      </c>
      <c r="J6" s="16">
        <v>168</v>
      </c>
      <c r="K6" s="16" t="s">
        <v>395</v>
      </c>
      <c r="L6" s="27">
        <v>174</v>
      </c>
      <c r="M6" s="27">
        <v>11</v>
      </c>
      <c r="N6" s="16" t="s">
        <v>395</v>
      </c>
    </row>
    <row r="7" spans="1:17" x14ac:dyDescent="0.35">
      <c r="A7">
        <f>_xlfn.XLOOKUP(B7,All!B:B,All!A:A)</f>
        <v>32</v>
      </c>
      <c r="B7" s="8" t="s">
        <v>161</v>
      </c>
      <c r="C7" s="8" t="s">
        <v>158</v>
      </c>
      <c r="D7" s="8"/>
      <c r="E7" s="12" t="s">
        <v>123</v>
      </c>
      <c r="F7" s="8" t="s">
        <v>66</v>
      </c>
      <c r="G7" s="13">
        <v>5</v>
      </c>
      <c r="H7" s="27" t="s">
        <v>357</v>
      </c>
      <c r="I7" s="27" t="s">
        <v>395</v>
      </c>
      <c r="J7" s="16">
        <v>168</v>
      </c>
      <c r="K7" s="16" t="s">
        <v>395</v>
      </c>
      <c r="L7" s="27">
        <v>171</v>
      </c>
      <c r="M7" s="27">
        <v>10</v>
      </c>
      <c r="N7" s="16" t="s">
        <v>395</v>
      </c>
    </row>
    <row r="8" spans="1:17" x14ac:dyDescent="0.35">
      <c r="A8" s="8">
        <v>35</v>
      </c>
      <c r="B8" s="18" t="s">
        <v>133</v>
      </c>
      <c r="C8" s="8" t="s">
        <v>134</v>
      </c>
      <c r="E8" s="12" t="s">
        <v>123</v>
      </c>
      <c r="F8" s="8" t="s">
        <v>135</v>
      </c>
      <c r="G8" s="13">
        <v>1</v>
      </c>
      <c r="H8" s="27" t="s">
        <v>173</v>
      </c>
      <c r="I8" s="27" t="s">
        <v>395</v>
      </c>
      <c r="J8" s="16">
        <v>168</v>
      </c>
      <c r="K8" s="16" t="s">
        <v>395</v>
      </c>
      <c r="L8" s="27">
        <v>168</v>
      </c>
      <c r="M8" s="27">
        <v>9</v>
      </c>
      <c r="N8" s="16" t="s">
        <v>395</v>
      </c>
      <c r="O8" s="8"/>
      <c r="P8" s="18"/>
      <c r="Q8" s="8"/>
    </row>
    <row r="9" spans="1:17" x14ac:dyDescent="0.35">
      <c r="A9" s="8">
        <v>36</v>
      </c>
      <c r="B9" s="18" t="s">
        <v>432</v>
      </c>
      <c r="C9" s="8" t="s">
        <v>435</v>
      </c>
      <c r="D9" s="8"/>
      <c r="E9" s="12" t="s">
        <v>123</v>
      </c>
      <c r="F9" s="8" t="s">
        <v>438</v>
      </c>
      <c r="G9" s="13">
        <v>14</v>
      </c>
      <c r="H9" s="27" t="s">
        <v>357</v>
      </c>
      <c r="I9" s="27" t="s">
        <v>395</v>
      </c>
      <c r="J9" s="16">
        <v>170</v>
      </c>
      <c r="K9" s="16" t="s">
        <v>395</v>
      </c>
      <c r="L9" s="27">
        <v>180</v>
      </c>
      <c r="M9" s="27">
        <v>13</v>
      </c>
      <c r="N9" s="16" t="s">
        <v>395</v>
      </c>
    </row>
    <row r="10" spans="1:17" x14ac:dyDescent="0.35">
      <c r="A10" s="8">
        <v>37</v>
      </c>
      <c r="B10" s="18" t="s">
        <v>433</v>
      </c>
      <c r="C10" s="8" t="s">
        <v>436</v>
      </c>
      <c r="D10" s="8"/>
      <c r="E10" s="12" t="s">
        <v>123</v>
      </c>
      <c r="F10" s="8" t="s">
        <v>438</v>
      </c>
      <c r="G10" s="13">
        <v>1</v>
      </c>
      <c r="H10" s="27" t="s">
        <v>357</v>
      </c>
      <c r="I10" s="27" t="s">
        <v>395</v>
      </c>
      <c r="J10" s="16">
        <v>166</v>
      </c>
      <c r="K10" s="16" t="s">
        <v>395</v>
      </c>
      <c r="L10" s="27">
        <v>177</v>
      </c>
      <c r="M10" s="27">
        <v>12</v>
      </c>
      <c r="N10" s="16" t="s">
        <v>395</v>
      </c>
    </row>
    <row r="11" spans="1:17" x14ac:dyDescent="0.35">
      <c r="A11" s="8">
        <v>38</v>
      </c>
      <c r="B11" s="18" t="s">
        <v>434</v>
      </c>
      <c r="C11" s="8" t="s">
        <v>437</v>
      </c>
      <c r="D11" s="8"/>
      <c r="E11" s="12" t="s">
        <v>123</v>
      </c>
      <c r="F11" s="8" t="s">
        <v>438</v>
      </c>
      <c r="G11" s="13">
        <v>2</v>
      </c>
      <c r="H11" s="27" t="s">
        <v>357</v>
      </c>
      <c r="I11" s="27" t="s">
        <v>395</v>
      </c>
      <c r="J11" s="16">
        <v>166</v>
      </c>
      <c r="K11" s="16" t="s">
        <v>395</v>
      </c>
      <c r="L11" s="27">
        <v>180</v>
      </c>
      <c r="M11" s="27">
        <v>13</v>
      </c>
      <c r="N11" s="16" t="s">
        <v>395</v>
      </c>
    </row>
    <row r="12" spans="1:17" x14ac:dyDescent="0.35">
      <c r="A12">
        <f>_xlfn.XLOOKUP(B12,All!B:B,All!A:A)</f>
        <v>39</v>
      </c>
      <c r="B12" s="8" t="s">
        <v>634</v>
      </c>
      <c r="C12" s="8" t="s">
        <v>15</v>
      </c>
      <c r="D12" s="8"/>
      <c r="E12" s="12" t="s">
        <v>61</v>
      </c>
      <c r="F12" s="8" t="s">
        <v>71</v>
      </c>
      <c r="G12" s="13">
        <v>6</v>
      </c>
      <c r="H12" s="27" t="s">
        <v>357</v>
      </c>
      <c r="I12" s="27" t="s">
        <v>395</v>
      </c>
      <c r="J12" s="16" t="s">
        <v>357</v>
      </c>
      <c r="K12" s="16" t="s">
        <v>395</v>
      </c>
      <c r="L12" s="27">
        <v>171</v>
      </c>
      <c r="M12" s="27">
        <f>(L12-141)/3</f>
        <v>10</v>
      </c>
      <c r="N12" s="16" t="s">
        <v>395</v>
      </c>
    </row>
    <row r="13" spans="1:17" x14ac:dyDescent="0.35">
      <c r="A13" s="8">
        <v>40</v>
      </c>
      <c r="B13" s="18" t="s">
        <v>57</v>
      </c>
      <c r="C13" s="8" t="s">
        <v>136</v>
      </c>
      <c r="D13" s="8"/>
      <c r="E13" s="12" t="s">
        <v>61</v>
      </c>
      <c r="F13" s="8" t="s">
        <v>135</v>
      </c>
      <c r="G13" s="13">
        <v>1</v>
      </c>
      <c r="H13" s="27" t="s">
        <v>173</v>
      </c>
      <c r="I13" s="27" t="s">
        <v>395</v>
      </c>
      <c r="J13" s="16">
        <v>166</v>
      </c>
      <c r="K13" s="16" t="s">
        <v>395</v>
      </c>
      <c r="L13" s="27">
        <v>168</v>
      </c>
      <c r="M13" s="27">
        <v>9</v>
      </c>
      <c r="N13" s="16" t="s">
        <v>395</v>
      </c>
    </row>
    <row r="14" spans="1:17" x14ac:dyDescent="0.35">
      <c r="A14">
        <v>41</v>
      </c>
      <c r="B14" s="18" t="s">
        <v>464</v>
      </c>
      <c r="C14" s="8" t="s">
        <v>465</v>
      </c>
      <c r="D14" s="8"/>
      <c r="E14" s="12" t="s">
        <v>61</v>
      </c>
      <c r="F14" s="8" t="s">
        <v>438</v>
      </c>
      <c r="G14" s="13">
        <v>11</v>
      </c>
      <c r="H14" s="27" t="s">
        <v>175</v>
      </c>
      <c r="I14" s="27" t="s">
        <v>395</v>
      </c>
      <c r="J14" s="16">
        <v>164</v>
      </c>
      <c r="K14" s="16" t="s">
        <v>395</v>
      </c>
      <c r="L14" s="27">
        <v>174</v>
      </c>
      <c r="M14" s="27">
        <v>11</v>
      </c>
      <c r="N14" s="16" t="s">
        <v>395</v>
      </c>
    </row>
    <row r="15" spans="1:17" x14ac:dyDescent="0.35">
      <c r="A15">
        <f>_xlfn.XLOOKUP(B15,All!B:B,All!A:A)</f>
        <v>45</v>
      </c>
      <c r="B15" s="4" t="s">
        <v>90</v>
      </c>
      <c r="C15" s="15" t="s">
        <v>107</v>
      </c>
      <c r="E15" s="8" t="s">
        <v>123</v>
      </c>
      <c r="F15" s="8" t="s">
        <v>120</v>
      </c>
      <c r="G15" s="13">
        <v>1</v>
      </c>
      <c r="H15" s="27" t="s">
        <v>357</v>
      </c>
      <c r="I15" s="27" t="s">
        <v>395</v>
      </c>
      <c r="J15" s="16" t="s">
        <v>357</v>
      </c>
      <c r="K15" s="16" t="s">
        <v>395</v>
      </c>
      <c r="L15" s="27">
        <v>180</v>
      </c>
      <c r="M15" s="27">
        <v>13</v>
      </c>
      <c r="N15" s="16" t="s">
        <v>395</v>
      </c>
    </row>
    <row r="16" spans="1:17" x14ac:dyDescent="0.35">
      <c r="A16">
        <f>_xlfn.XLOOKUP(B16,All!B:B,All!A:A)</f>
        <v>46</v>
      </c>
      <c r="B16" s="8" t="s">
        <v>96</v>
      </c>
      <c r="C16" s="15" t="s">
        <v>114</v>
      </c>
      <c r="E16" t="s">
        <v>127</v>
      </c>
      <c r="F16" t="s">
        <v>122</v>
      </c>
      <c r="G16" s="16">
        <v>7</v>
      </c>
      <c r="H16" s="27" t="s">
        <v>357</v>
      </c>
      <c r="I16" s="27" t="s">
        <v>395</v>
      </c>
      <c r="J16" s="16" t="s">
        <v>357</v>
      </c>
      <c r="K16" s="16" t="s">
        <v>395</v>
      </c>
      <c r="L16" s="27" t="s">
        <v>397</v>
      </c>
      <c r="M16" s="27" t="s">
        <v>322</v>
      </c>
      <c r="N16" s="16" t="s">
        <v>395</v>
      </c>
    </row>
    <row r="17" spans="1:14" x14ac:dyDescent="0.35">
      <c r="A17">
        <f>_xlfn.XLOOKUP(B17,All!B:B,All!A:A)</f>
        <v>47</v>
      </c>
      <c r="B17" s="8" t="s">
        <v>82</v>
      </c>
      <c r="C17" s="15" t="s">
        <v>99</v>
      </c>
      <c r="E17" s="8" t="s">
        <v>123</v>
      </c>
      <c r="F17" t="s">
        <v>115</v>
      </c>
      <c r="G17" s="16">
        <v>4</v>
      </c>
      <c r="H17" s="27" t="s">
        <v>357</v>
      </c>
      <c r="I17" s="27" t="s">
        <v>395</v>
      </c>
      <c r="J17" s="16" t="s">
        <v>357</v>
      </c>
      <c r="K17" s="16" t="s">
        <v>395</v>
      </c>
      <c r="L17" s="27">
        <v>165</v>
      </c>
      <c r="M17" s="27">
        <v>8</v>
      </c>
      <c r="N17" s="16" t="s">
        <v>395</v>
      </c>
    </row>
    <row r="18" spans="1:14" x14ac:dyDescent="0.35">
      <c r="A18">
        <f>_xlfn.XLOOKUP(B18,All!B:B,All!A:A)</f>
        <v>50</v>
      </c>
      <c r="B18" s="8" t="s">
        <v>83</v>
      </c>
      <c r="C18" s="15" t="s">
        <v>100</v>
      </c>
      <c r="E18" t="s">
        <v>146</v>
      </c>
      <c r="F18" t="s">
        <v>116</v>
      </c>
      <c r="G18" s="16">
        <v>6</v>
      </c>
      <c r="H18" s="27" t="s">
        <v>357</v>
      </c>
      <c r="I18" s="27" t="s">
        <v>395</v>
      </c>
      <c r="J18" s="16" t="s">
        <v>357</v>
      </c>
      <c r="K18" s="16" t="s">
        <v>395</v>
      </c>
      <c r="L18" s="27">
        <v>183</v>
      </c>
      <c r="M18" s="27">
        <v>14</v>
      </c>
      <c r="N18" s="16" t="s">
        <v>395</v>
      </c>
    </row>
    <row r="19" spans="1:14" x14ac:dyDescent="0.35">
      <c r="A19">
        <f>_xlfn.XLOOKUP(B19,All!B:B,All!A:A)</f>
        <v>51</v>
      </c>
      <c r="B19" s="8" t="s">
        <v>92</v>
      </c>
      <c r="C19" s="15" t="s">
        <v>110</v>
      </c>
      <c r="E19" t="s">
        <v>126</v>
      </c>
      <c r="F19" t="s">
        <v>121</v>
      </c>
      <c r="G19" s="16">
        <v>4</v>
      </c>
      <c r="H19" s="27" t="s">
        <v>357</v>
      </c>
      <c r="I19" s="27" t="s">
        <v>395</v>
      </c>
      <c r="J19" s="16" t="s">
        <v>357</v>
      </c>
      <c r="K19" s="16" t="s">
        <v>395</v>
      </c>
      <c r="L19" s="27">
        <v>162</v>
      </c>
      <c r="M19" s="27">
        <v>7</v>
      </c>
      <c r="N19" s="16" t="s">
        <v>395</v>
      </c>
    </row>
    <row r="20" spans="1:14" x14ac:dyDescent="0.35">
      <c r="A20">
        <f>_xlfn.XLOOKUP(B20,All!B:B,All!A:A)</f>
        <v>52</v>
      </c>
      <c r="B20" s="8" t="s">
        <v>93</v>
      </c>
      <c r="C20" s="15" t="s">
        <v>111</v>
      </c>
      <c r="E20" s="8" t="s">
        <v>123</v>
      </c>
      <c r="F20" t="s">
        <v>64</v>
      </c>
      <c r="G20" s="16">
        <v>2</v>
      </c>
      <c r="H20" s="27" t="s">
        <v>357</v>
      </c>
      <c r="I20" s="27" t="s">
        <v>395</v>
      </c>
      <c r="J20" s="16" t="s">
        <v>357</v>
      </c>
      <c r="K20" s="16" t="s">
        <v>395</v>
      </c>
      <c r="L20" s="27">
        <v>165</v>
      </c>
      <c r="M20" s="27">
        <v>8</v>
      </c>
      <c r="N20" s="16" t="s">
        <v>395</v>
      </c>
    </row>
    <row r="21" spans="1:14" x14ac:dyDescent="0.35">
      <c r="A21">
        <f>_xlfn.XLOOKUP(B21,All!B:B,All!A:A)</f>
        <v>53</v>
      </c>
      <c r="B21" s="11" t="s">
        <v>80</v>
      </c>
      <c r="C21" s="15" t="s">
        <v>97</v>
      </c>
      <c r="E21" s="8" t="s">
        <v>123</v>
      </c>
      <c r="F21" t="s">
        <v>115</v>
      </c>
      <c r="G21" s="16">
        <v>2</v>
      </c>
      <c r="H21" s="27" t="s">
        <v>357</v>
      </c>
      <c r="I21" s="27" t="s">
        <v>395</v>
      </c>
      <c r="J21" s="16" t="s">
        <v>357</v>
      </c>
      <c r="K21" s="16" t="s">
        <v>395</v>
      </c>
      <c r="L21" s="27">
        <v>168</v>
      </c>
      <c r="M21" s="27">
        <v>9</v>
      </c>
      <c r="N21" s="16" t="s">
        <v>395</v>
      </c>
    </row>
    <row r="22" spans="1:14" x14ac:dyDescent="0.35">
      <c r="A22">
        <f>_xlfn.XLOOKUP(B22,All!B:B,All!A:A)</f>
        <v>54</v>
      </c>
      <c r="B22" s="11" t="s">
        <v>84</v>
      </c>
      <c r="C22" s="15" t="s">
        <v>101</v>
      </c>
      <c r="E22" s="8" t="s">
        <v>123</v>
      </c>
      <c r="F22" t="s">
        <v>115</v>
      </c>
      <c r="G22" s="16">
        <v>1</v>
      </c>
      <c r="H22" s="27" t="s">
        <v>357</v>
      </c>
      <c r="I22" s="27" t="s">
        <v>395</v>
      </c>
      <c r="J22" s="16" t="s">
        <v>357</v>
      </c>
      <c r="K22" s="16" t="s">
        <v>395</v>
      </c>
      <c r="L22" s="27">
        <v>168</v>
      </c>
      <c r="M22" s="27">
        <v>9</v>
      </c>
      <c r="N22" s="16" t="s">
        <v>395</v>
      </c>
    </row>
    <row r="23" spans="1:14" x14ac:dyDescent="0.35">
      <c r="A23">
        <f>_xlfn.XLOOKUP(B23,All!B:B,All!A:A)</f>
        <v>61</v>
      </c>
      <c r="B23" s="8" t="s">
        <v>150</v>
      </c>
      <c r="C23" s="8" t="s">
        <v>151</v>
      </c>
      <c r="E23" s="8" t="s">
        <v>123</v>
      </c>
      <c r="F23" t="s">
        <v>63</v>
      </c>
      <c r="G23" s="16">
        <v>13</v>
      </c>
      <c r="H23" s="27" t="s">
        <v>357</v>
      </c>
      <c r="I23" s="27" t="s">
        <v>395</v>
      </c>
      <c r="J23" s="16" t="s">
        <v>357</v>
      </c>
      <c r="K23" s="16" t="s">
        <v>395</v>
      </c>
      <c r="L23" s="27">
        <v>168</v>
      </c>
      <c r="M23" s="27">
        <v>9</v>
      </c>
      <c r="N23" s="16" t="s">
        <v>395</v>
      </c>
    </row>
    <row r="24" spans="1:14" x14ac:dyDescent="0.35">
      <c r="A24">
        <f>_xlfn.XLOOKUP(B24,All!B:B,All!A:A)</f>
        <v>63</v>
      </c>
      <c r="B24" s="8" t="s">
        <v>154</v>
      </c>
      <c r="C24" s="8" t="s">
        <v>155</v>
      </c>
      <c r="D24" s="8"/>
      <c r="E24" s="8" t="s">
        <v>123</v>
      </c>
      <c r="F24" s="8" t="s">
        <v>67</v>
      </c>
      <c r="G24" s="13">
        <v>1</v>
      </c>
      <c r="H24" s="27" t="s">
        <v>357</v>
      </c>
      <c r="I24" s="27" t="s">
        <v>395</v>
      </c>
      <c r="J24" s="16" t="s">
        <v>357</v>
      </c>
      <c r="K24" s="16" t="s">
        <v>395</v>
      </c>
      <c r="L24" s="27">
        <v>165</v>
      </c>
      <c r="M24" s="27">
        <f t="shared" ref="M24:M32" si="0">(L24-141)/3</f>
        <v>8</v>
      </c>
      <c r="N24" s="16" t="s">
        <v>395</v>
      </c>
    </row>
    <row r="25" spans="1:14" x14ac:dyDescent="0.35">
      <c r="A25">
        <f>_xlfn.XLOOKUP(B25,All!B:B,All!A:A)</f>
        <v>66</v>
      </c>
      <c r="B25" t="s">
        <v>425</v>
      </c>
      <c r="C25" t="s">
        <v>164</v>
      </c>
      <c r="E25" t="s">
        <v>123</v>
      </c>
      <c r="F25" t="s">
        <v>168</v>
      </c>
      <c r="G25" s="16">
        <v>1</v>
      </c>
      <c r="H25" s="27" t="s">
        <v>173</v>
      </c>
      <c r="I25" s="27" t="s">
        <v>395</v>
      </c>
      <c r="J25" s="16">
        <v>184</v>
      </c>
      <c r="K25" s="16" t="s">
        <v>395</v>
      </c>
      <c r="L25" s="27">
        <v>171</v>
      </c>
      <c r="M25" s="27">
        <f t="shared" si="0"/>
        <v>10</v>
      </c>
      <c r="N25" s="16" t="s">
        <v>395</v>
      </c>
    </row>
    <row r="26" spans="1:14" x14ac:dyDescent="0.35">
      <c r="A26">
        <f>_xlfn.XLOOKUP(B26,All!B:B,All!A:A)</f>
        <v>67</v>
      </c>
      <c r="B26" t="s">
        <v>426</v>
      </c>
      <c r="C26" t="s">
        <v>165</v>
      </c>
      <c r="D26" s="4" t="s">
        <v>307</v>
      </c>
      <c r="E26" t="s">
        <v>123</v>
      </c>
      <c r="F26" t="s">
        <v>168</v>
      </c>
      <c r="G26" s="16">
        <v>2</v>
      </c>
      <c r="H26" s="27" t="s">
        <v>174</v>
      </c>
      <c r="I26" s="27" t="s">
        <v>395</v>
      </c>
      <c r="J26" s="16">
        <v>198</v>
      </c>
      <c r="K26" s="16" t="s">
        <v>395</v>
      </c>
      <c r="L26" s="27">
        <v>168</v>
      </c>
      <c r="M26" s="27">
        <f t="shared" si="0"/>
        <v>9</v>
      </c>
      <c r="N26" s="16" t="s">
        <v>395</v>
      </c>
    </row>
    <row r="27" spans="1:14" x14ac:dyDescent="0.35">
      <c r="A27">
        <f>_xlfn.XLOOKUP(B27,All!B:B,All!A:A)</f>
        <v>68</v>
      </c>
      <c r="B27" t="s">
        <v>427</v>
      </c>
      <c r="C27" t="s">
        <v>166</v>
      </c>
      <c r="E27" t="s">
        <v>123</v>
      </c>
      <c r="F27" t="s">
        <v>168</v>
      </c>
      <c r="G27" s="16">
        <v>8</v>
      </c>
      <c r="H27" s="27" t="s">
        <v>175</v>
      </c>
      <c r="I27" s="27" t="s">
        <v>395</v>
      </c>
      <c r="J27" s="16">
        <v>184</v>
      </c>
      <c r="K27" s="16" t="s">
        <v>395</v>
      </c>
      <c r="L27" s="27">
        <v>168</v>
      </c>
      <c r="M27" s="27">
        <f t="shared" si="0"/>
        <v>9</v>
      </c>
      <c r="N27" s="16" t="s">
        <v>395</v>
      </c>
    </row>
    <row r="28" spans="1:14" x14ac:dyDescent="0.35">
      <c r="A28">
        <f>_xlfn.XLOOKUP(B28,All!B:B,All!A:A)</f>
        <v>69</v>
      </c>
      <c r="B28" t="s">
        <v>428</v>
      </c>
      <c r="C28" t="s">
        <v>167</v>
      </c>
      <c r="E28" t="s">
        <v>123</v>
      </c>
      <c r="F28" t="s">
        <v>168</v>
      </c>
      <c r="G28" s="16">
        <v>4</v>
      </c>
      <c r="H28" s="27" t="s">
        <v>173</v>
      </c>
      <c r="I28" s="27" t="s">
        <v>395</v>
      </c>
      <c r="J28" s="16">
        <v>182</v>
      </c>
      <c r="K28" s="16" t="s">
        <v>395</v>
      </c>
      <c r="L28" s="27">
        <v>168</v>
      </c>
      <c r="M28" s="27">
        <f t="shared" si="0"/>
        <v>9</v>
      </c>
      <c r="N28" s="16" t="s">
        <v>395</v>
      </c>
    </row>
    <row r="29" spans="1:14" x14ac:dyDescent="0.35">
      <c r="A29">
        <f>_xlfn.XLOOKUP(B29,All!B:B,All!A:A)</f>
        <v>70</v>
      </c>
      <c r="B29" t="s">
        <v>170</v>
      </c>
      <c r="C29" t="s">
        <v>169</v>
      </c>
      <c r="E29" t="s">
        <v>123</v>
      </c>
      <c r="F29" t="s">
        <v>168</v>
      </c>
      <c r="G29" s="16">
        <v>1</v>
      </c>
      <c r="H29" s="27" t="s">
        <v>147</v>
      </c>
      <c r="I29" s="27" t="s">
        <v>395</v>
      </c>
      <c r="J29" s="16">
        <v>175</v>
      </c>
      <c r="K29" s="16" t="s">
        <v>395</v>
      </c>
      <c r="L29" s="27">
        <v>168</v>
      </c>
      <c r="M29" s="27">
        <f t="shared" si="0"/>
        <v>9</v>
      </c>
      <c r="N29" s="16" t="s">
        <v>395</v>
      </c>
    </row>
    <row r="30" spans="1:14" x14ac:dyDescent="0.35">
      <c r="A30">
        <f>_xlfn.XLOOKUP(B30,All!B:B,All!A:A)</f>
        <v>71</v>
      </c>
      <c r="B30" t="s">
        <v>172</v>
      </c>
      <c r="C30" t="s">
        <v>171</v>
      </c>
      <c r="E30" t="s">
        <v>123</v>
      </c>
      <c r="F30" t="s">
        <v>168</v>
      </c>
      <c r="G30" s="16">
        <v>2</v>
      </c>
      <c r="H30" s="27" t="s">
        <v>173</v>
      </c>
      <c r="I30" s="27" t="s">
        <v>395</v>
      </c>
      <c r="J30" s="16">
        <v>180</v>
      </c>
      <c r="K30" s="16" t="s">
        <v>395</v>
      </c>
      <c r="L30" s="27">
        <v>168</v>
      </c>
      <c r="M30" s="27">
        <f t="shared" si="0"/>
        <v>9</v>
      </c>
      <c r="N30" s="16" t="s">
        <v>395</v>
      </c>
    </row>
    <row r="31" spans="1:14" x14ac:dyDescent="0.35">
      <c r="A31">
        <f>_xlfn.XLOOKUP(B31,All!B:B,All!A:A)</f>
        <v>72</v>
      </c>
      <c r="B31" s="8" t="s">
        <v>354</v>
      </c>
      <c r="C31" s="4" t="s">
        <v>353</v>
      </c>
      <c r="E31" s="12" t="s">
        <v>123</v>
      </c>
      <c r="F31" s="8" t="s">
        <v>135</v>
      </c>
      <c r="G31" s="16">
        <v>3</v>
      </c>
      <c r="H31" s="27" t="s">
        <v>173</v>
      </c>
      <c r="I31" s="27" t="s">
        <v>395</v>
      </c>
      <c r="J31" s="16" t="s">
        <v>397</v>
      </c>
      <c r="K31" s="16" t="s">
        <v>395</v>
      </c>
      <c r="L31" s="27">
        <v>168</v>
      </c>
      <c r="M31" s="27">
        <f t="shared" si="0"/>
        <v>9</v>
      </c>
      <c r="N31" s="16" t="s">
        <v>395</v>
      </c>
    </row>
    <row r="32" spans="1:14" x14ac:dyDescent="0.35">
      <c r="A32">
        <f>_xlfn.XLOOKUP(B32,All!B:B,All!A:A)</f>
        <v>73</v>
      </c>
      <c r="B32" s="8" t="s">
        <v>358</v>
      </c>
      <c r="C32" t="s">
        <v>359</v>
      </c>
      <c r="E32" s="8" t="s">
        <v>123</v>
      </c>
      <c r="F32" s="8" t="s">
        <v>66</v>
      </c>
      <c r="G32" s="16">
        <v>7</v>
      </c>
      <c r="H32" s="27" t="s">
        <v>173</v>
      </c>
      <c r="I32" s="27" t="s">
        <v>395</v>
      </c>
      <c r="J32" s="16" t="s">
        <v>397</v>
      </c>
      <c r="K32" s="16" t="s">
        <v>395</v>
      </c>
      <c r="L32" s="27">
        <v>171</v>
      </c>
      <c r="M32" s="27">
        <f t="shared" si="0"/>
        <v>10</v>
      </c>
      <c r="N32" s="16" t="s">
        <v>395</v>
      </c>
    </row>
    <row r="33" spans="1:14" x14ac:dyDescent="0.35">
      <c r="A33">
        <f>_xlfn.XLOOKUP(B33,All!B:B,All!A:A)</f>
        <v>74</v>
      </c>
      <c r="B33" s="4" t="s">
        <v>399</v>
      </c>
      <c r="C33" s="4" t="s">
        <v>400</v>
      </c>
      <c r="E33" s="8" t="s">
        <v>123</v>
      </c>
      <c r="F33" t="s">
        <v>401</v>
      </c>
      <c r="G33" s="5">
        <v>4</v>
      </c>
      <c r="H33" s="27" t="s">
        <v>174</v>
      </c>
      <c r="I33" s="27" t="s">
        <v>395</v>
      </c>
      <c r="J33" s="16">
        <v>181</v>
      </c>
      <c r="K33" s="16" t="s">
        <v>395</v>
      </c>
      <c r="L33" s="27">
        <v>168</v>
      </c>
      <c r="M33" s="27">
        <v>9</v>
      </c>
      <c r="N33" s="16" t="s">
        <v>395</v>
      </c>
    </row>
    <row r="34" spans="1:14" x14ac:dyDescent="0.35">
      <c r="A34">
        <f>_xlfn.XLOOKUP(B34,All!B:B,All!A:A)</f>
        <v>75</v>
      </c>
      <c r="B34" s="4" t="s">
        <v>404</v>
      </c>
      <c r="C34" s="4" t="s">
        <v>403</v>
      </c>
      <c r="E34" s="8" t="s">
        <v>123</v>
      </c>
      <c r="F34" t="s">
        <v>401</v>
      </c>
      <c r="G34" s="5">
        <v>4</v>
      </c>
      <c r="H34" s="27" t="s">
        <v>269</v>
      </c>
      <c r="I34" s="27" t="s">
        <v>395</v>
      </c>
      <c r="J34" s="16">
        <v>195</v>
      </c>
      <c r="K34" s="16" t="s">
        <v>395</v>
      </c>
      <c r="L34" s="27">
        <v>162</v>
      </c>
      <c r="M34" s="27">
        <v>7</v>
      </c>
      <c r="N34" s="16" t="s">
        <v>395</v>
      </c>
    </row>
    <row r="35" spans="1:14" x14ac:dyDescent="0.35">
      <c r="A35">
        <f>_xlfn.XLOOKUP(B35,All!B:B,All!A:A)</f>
        <v>76</v>
      </c>
      <c r="B35" s="4" t="s">
        <v>407</v>
      </c>
      <c r="C35" s="4" t="s">
        <v>406</v>
      </c>
      <c r="E35" s="8" t="s">
        <v>123</v>
      </c>
      <c r="F35" t="s">
        <v>70</v>
      </c>
      <c r="G35" s="5">
        <v>1</v>
      </c>
      <c r="H35" s="27" t="s">
        <v>174</v>
      </c>
      <c r="I35" s="27" t="s">
        <v>395</v>
      </c>
      <c r="J35" s="16">
        <v>158</v>
      </c>
      <c r="K35" s="16" t="s">
        <v>395</v>
      </c>
      <c r="L35" s="27">
        <v>162</v>
      </c>
      <c r="M35" s="27">
        <v>7</v>
      </c>
      <c r="N35" s="16" t="s">
        <v>395</v>
      </c>
    </row>
    <row r="36" spans="1:14" x14ac:dyDescent="0.35">
      <c r="A36">
        <f>_xlfn.XLOOKUP(B36,All!B:B,All!A:A)</f>
        <v>77</v>
      </c>
      <c r="B36" s="4" t="s">
        <v>411</v>
      </c>
      <c r="C36" s="4" t="s">
        <v>410</v>
      </c>
      <c r="E36" s="8" t="s">
        <v>413</v>
      </c>
      <c r="F36" t="s">
        <v>412</v>
      </c>
      <c r="G36" s="5">
        <v>4</v>
      </c>
      <c r="H36" s="27" t="s">
        <v>174</v>
      </c>
      <c r="I36" s="27" t="s">
        <v>395</v>
      </c>
      <c r="J36" s="16">
        <v>144</v>
      </c>
      <c r="K36" s="16" t="s">
        <v>395</v>
      </c>
      <c r="L36" s="27">
        <v>165</v>
      </c>
      <c r="M36" s="27">
        <v>8</v>
      </c>
      <c r="N36" s="16" t="s">
        <v>395</v>
      </c>
    </row>
    <row r="37" spans="1:14" x14ac:dyDescent="0.35">
      <c r="A37">
        <f>_xlfn.XLOOKUP(B37,All!B:B,All!A:A)</f>
        <v>78</v>
      </c>
      <c r="B37" s="4" t="s">
        <v>458</v>
      </c>
      <c r="C37" s="4" t="s">
        <v>459</v>
      </c>
      <c r="E37" s="8" t="s">
        <v>123</v>
      </c>
      <c r="F37" s="4" t="s">
        <v>460</v>
      </c>
      <c r="G37" s="16">
        <v>6</v>
      </c>
      <c r="H37" s="27" t="s">
        <v>174</v>
      </c>
      <c r="I37" s="27" t="s">
        <v>395</v>
      </c>
      <c r="J37" s="16">
        <v>166</v>
      </c>
      <c r="K37" s="16" t="s">
        <v>395</v>
      </c>
      <c r="L37" s="27">
        <v>174</v>
      </c>
      <c r="M37" s="27">
        <v>11</v>
      </c>
      <c r="N37" s="16" t="s">
        <v>395</v>
      </c>
    </row>
    <row r="38" spans="1:14" x14ac:dyDescent="0.35">
      <c r="A38" s="8">
        <v>79</v>
      </c>
      <c r="B38" s="113" t="s">
        <v>474</v>
      </c>
      <c r="C38" s="4" t="s">
        <v>475</v>
      </c>
      <c r="E38" s="8" t="s">
        <v>123</v>
      </c>
      <c r="F38" s="8" t="s">
        <v>63</v>
      </c>
      <c r="G38" s="16">
        <v>1</v>
      </c>
      <c r="H38" s="27" t="s">
        <v>175</v>
      </c>
      <c r="I38" s="27" t="s">
        <v>395</v>
      </c>
      <c r="J38" s="16">
        <v>164</v>
      </c>
      <c r="K38" s="16" t="s">
        <v>395</v>
      </c>
      <c r="L38" s="27">
        <v>162</v>
      </c>
      <c r="M38" s="27">
        <v>7</v>
      </c>
      <c r="N38" s="16" t="s">
        <v>395</v>
      </c>
    </row>
  </sheetData>
  <sortState xmlns:xlrd2="http://schemas.microsoft.com/office/spreadsheetml/2017/richdata2" ref="A2:N37">
    <sortCondition ref="A1:A37"/>
  </sortState>
  <phoneticPr fontId="4" type="noConversion"/>
  <conditionalFormatting sqref="F2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2F0C2-826C-4969-873C-18F127E78C70}">
  <dimension ref="A1:Y77"/>
  <sheetViews>
    <sheetView workbookViewId="0"/>
  </sheetViews>
  <sheetFormatPr defaultRowHeight="14.5" x14ac:dyDescent="0.35"/>
  <cols>
    <col min="1" max="1" width="24" style="119" customWidth="1"/>
    <col min="2" max="2" width="11.26953125" style="119" customWidth="1"/>
    <col min="3" max="6" width="8.7265625" style="119"/>
    <col min="7" max="7" width="12.453125" style="119" bestFit="1" customWidth="1"/>
    <col min="8" max="8" width="8.7265625" style="119"/>
    <col min="9" max="9" width="12.453125" style="119" bestFit="1" customWidth="1"/>
    <col min="10" max="23" width="8.7265625" style="119"/>
    <col min="24" max="24" width="13.81640625" style="132" customWidth="1"/>
    <col min="25" max="25" width="8.7265625" style="132"/>
    <col min="26" max="16384" width="8.7265625" style="119"/>
  </cols>
  <sheetData>
    <row r="1" spans="1:25" s="140" customFormat="1" x14ac:dyDescent="0.35">
      <c r="A1" s="140" t="s">
        <v>476</v>
      </c>
      <c r="B1" s="140" t="s">
        <v>627</v>
      </c>
      <c r="C1" s="140" t="s">
        <v>477</v>
      </c>
      <c r="D1" s="140" t="s">
        <v>317</v>
      </c>
      <c r="E1" s="140" t="s">
        <v>478</v>
      </c>
      <c r="F1" s="140" t="s">
        <v>479</v>
      </c>
      <c r="G1" s="140" t="s">
        <v>636</v>
      </c>
      <c r="H1" s="140" t="s">
        <v>637</v>
      </c>
      <c r="I1" s="140" t="s">
        <v>309</v>
      </c>
      <c r="J1" s="140" t="s">
        <v>310</v>
      </c>
      <c r="K1" s="140" t="s">
        <v>482</v>
      </c>
      <c r="L1" s="140" t="s">
        <v>483</v>
      </c>
      <c r="M1" s="140" t="s">
        <v>484</v>
      </c>
      <c r="N1" s="140" t="s">
        <v>485</v>
      </c>
      <c r="O1" s="140" t="s">
        <v>486</v>
      </c>
      <c r="P1" s="140" t="s">
        <v>487</v>
      </c>
      <c r="Q1" s="140" t="s">
        <v>488</v>
      </c>
      <c r="R1" s="140" t="s">
        <v>489</v>
      </c>
      <c r="S1" s="140" t="s">
        <v>490</v>
      </c>
      <c r="T1" s="140" t="s">
        <v>491</v>
      </c>
      <c r="U1" s="140" t="s">
        <v>492</v>
      </c>
      <c r="V1" s="140" t="s">
        <v>493</v>
      </c>
      <c r="W1" s="140" t="s">
        <v>494</v>
      </c>
      <c r="X1" s="141" t="s">
        <v>495</v>
      </c>
      <c r="Y1" s="141" t="s">
        <v>496</v>
      </c>
    </row>
    <row r="2" spans="1:25" x14ac:dyDescent="0.35">
      <c r="A2" s="12" t="s">
        <v>35</v>
      </c>
      <c r="B2" s="12" t="str">
        <f>_xlfn.XLOOKUP(A2,All!B:B,All!L:L)</f>
        <v>Migrant</v>
      </c>
      <c r="C2" s="119">
        <f>_xlfn.XLOOKUP(A2,Clock!B:B,Clock!G:G)</f>
        <v>12</v>
      </c>
      <c r="D2" s="119" t="str">
        <f>_xlfn.XLOOKUP(A2,Clock!B:B,Clock!L:L)</f>
        <v>Q13</v>
      </c>
      <c r="E2" s="119">
        <f>_xlfn.XLOOKUP('Clock Analysis Data'!A2,Clock!B:B,Clock!K:K)</f>
        <v>7</v>
      </c>
      <c r="F2" s="119">
        <f>_xlfn.XLOOKUP(A2,Clock!B:B,Clock!M:M,"NA")</f>
        <v>0.18704607046070462</v>
      </c>
      <c r="G2" s="119">
        <f>_xlfn.XLOOKUP(A2,'Migration Data'!B:B,'Migration Data'!F:F)</f>
        <v>80.099508783039596</v>
      </c>
      <c r="H2" s="119">
        <f>_xlfn.XLOOKUP(A2,'Migration Data'!B:B,'Migration Data'!G:G)</f>
        <v>58.168314647667003</v>
      </c>
      <c r="I2" s="119">
        <f>_xlfn.XLOOKUP(A2,'Migration Data'!B:B,'Migration Data'!H:H,"NA")</f>
        <v>58.168314647667003</v>
      </c>
      <c r="J2" s="119">
        <f>_xlfn.XLOOKUP(A2,'Migration Data'!B:B,'Migration Data'!I:I,"NA")</f>
        <v>21.3032060475539</v>
      </c>
      <c r="K2" s="119">
        <f>_xlfn.XLOOKUP(A2,'Migr Dates Pre'!B:B,'Migr Dates Pre'!I:I)</f>
        <v>63</v>
      </c>
      <c r="L2" s="119">
        <f>_xlfn.XLOOKUP(A2,'Migr Dates Pre'!B:B,'Migr Dates Pre'!J:J)</f>
        <v>108.5</v>
      </c>
      <c r="M2" s="119">
        <f>_xlfn.XLOOKUP(A2,'Migr Dates Pre'!B:B,'Migr Dates Pre'!K:K)</f>
        <v>154</v>
      </c>
      <c r="N2" s="119">
        <f>_xlfn.XLOOKUP(A2,'Migr Dates Pre'!B:B,'Migr Dates Pre'!L:L)</f>
        <v>27</v>
      </c>
      <c r="O2" s="119">
        <f>_xlfn.XLOOKUP('Clock Analysis Data'!A2,'Migr Dates Pre'!B:B,'Migr Dates Pre'!M:M)</f>
        <v>-18.5</v>
      </c>
      <c r="P2" s="119">
        <f>_xlfn.XLOOKUP(A2,'Migr Dates Pre'!B:B,'Migr Dates Pre'!N:N)</f>
        <v>-64</v>
      </c>
      <c r="Q2" s="119">
        <f>_xlfn.XLOOKUP(A2,'Migr Dates Post'!B:B,'Migr Dates Post'!I:I)</f>
        <v>51</v>
      </c>
      <c r="R2" s="119">
        <f>_xlfn.XLOOKUP(A2,'Migr Dates Post'!B:B,'Migr Dates Post'!J:J)</f>
        <v>107</v>
      </c>
      <c r="S2" s="119">
        <f>_xlfn.XLOOKUP(A2,'Migr Dates Post'!B:B,'Migr Dates Post'!K:K)</f>
        <v>163</v>
      </c>
      <c r="T2" s="119">
        <f>_xlfn.XLOOKUP(A2,'Migr Dates Post'!B:B,'Migr Dates Post'!L:L)</f>
        <v>44</v>
      </c>
      <c r="U2" s="119">
        <f>_xlfn.XLOOKUP(A2,'Migr Dates Post'!B:B,'Migr Dates Post'!M:M)</f>
        <v>-12</v>
      </c>
      <c r="V2" s="119">
        <f>_xlfn.XLOOKUP(A2,'Migr Dates Post'!B:B,'Migr Dates Post'!N:N)</f>
        <v>-68</v>
      </c>
      <c r="W2" s="119">
        <f>_xlfn.XLOOKUP(A2,'Migration Data'!B:B,'Migration Data'!M:M)</f>
        <v>43.951999999999998</v>
      </c>
      <c r="X2" s="132">
        <f>_xlfn.XLOOKUP(A2,'Migration Data'!B:B,'Migration Data'!J:J)</f>
        <v>4644791.6033995003</v>
      </c>
      <c r="Y2" s="132">
        <f>_xlfn.XLOOKUP(A2,'Migration Data'!B:B,'Migration Data'!K:K)</f>
        <v>41.003</v>
      </c>
    </row>
    <row r="3" spans="1:25" x14ac:dyDescent="0.35">
      <c r="A3" s="12" t="s">
        <v>630</v>
      </c>
      <c r="B3" s="12" t="str">
        <f>_xlfn.XLOOKUP(A3,All!B:B,All!L:L)</f>
        <v>Partial</v>
      </c>
      <c r="C3" s="119">
        <f>_xlfn.XLOOKUP(A3,Clock!B:B,Clock!G:G)</f>
        <v>9</v>
      </c>
      <c r="D3" s="119" t="str">
        <f>_xlfn.XLOOKUP(A3,Clock!B:B,Clock!L:L)</f>
        <v>Q12</v>
      </c>
      <c r="E3" s="119">
        <f>_xlfn.XLOOKUP('Clock Analysis Data'!A3,Clock!B:B,Clock!K:K)</f>
        <v>9</v>
      </c>
      <c r="F3" s="119">
        <f>_xlfn.XLOOKUP(A3,Clock!B:B,Clock!M:M,"NA")</f>
        <v>0.56999999999999995</v>
      </c>
      <c r="G3" s="119">
        <f>_xlfn.XLOOKUP(A3,'Migration Data'!B:B,'Migration Data'!F:F)</f>
        <v>37.069973892824599</v>
      </c>
      <c r="H3" s="119">
        <f>_xlfn.XLOOKUP(A3,'Migration Data'!B:B,'Migration Data'!G:G)</f>
        <v>42.454616984427297</v>
      </c>
      <c r="I3" s="119">
        <f>_xlfn.XLOOKUP(A3,'Migration Data'!B:B,'Migration Data'!H:H,"NA")</f>
        <v>26.047589119699399</v>
      </c>
      <c r="J3" s="119">
        <f>_xlfn.XLOOKUP(A3,'Migration Data'!B:B,'Migration Data'!I:I,"NA")</f>
        <v>50.822324051998201</v>
      </c>
      <c r="K3" s="119">
        <f>_xlfn.XLOOKUP(A3,'Migr Dates Pre'!B:B,'Migr Dates Pre'!I:I)</f>
        <v>48</v>
      </c>
      <c r="L3" s="119">
        <f>_xlfn.XLOOKUP(A3,'Migr Dates Pre'!B:B,'Migr Dates Pre'!J:J)</f>
        <v>94</v>
      </c>
      <c r="M3" s="119">
        <f>_xlfn.XLOOKUP(A3,'Migr Dates Pre'!B:B,'Migr Dates Pre'!K:K)</f>
        <v>140</v>
      </c>
      <c r="N3" s="119">
        <f>_xlfn.XLOOKUP(A3,'Migr Dates Pre'!B:B,'Migr Dates Pre'!L:L)</f>
        <v>42</v>
      </c>
      <c r="O3" s="119">
        <f>_xlfn.XLOOKUP('Clock Analysis Data'!A3,'Migr Dates Pre'!B:B,'Migr Dates Pre'!M:M)</f>
        <v>-4</v>
      </c>
      <c r="P3" s="119">
        <f>_xlfn.XLOOKUP(A3,'Migr Dates Pre'!B:B,'Migr Dates Pre'!N:N)</f>
        <v>-50</v>
      </c>
      <c r="Q3" s="119">
        <f>_xlfn.XLOOKUP(A3,'Migr Dates Post'!B:B,'Migr Dates Post'!I:I)</f>
        <v>53</v>
      </c>
      <c r="R3" s="119">
        <f>_xlfn.XLOOKUP(A3,'Migr Dates Post'!B:B,'Migr Dates Post'!J:J)</f>
        <v>100.5</v>
      </c>
      <c r="S3" s="119">
        <f>_xlfn.XLOOKUP(A3,'Migr Dates Post'!B:B,'Migr Dates Post'!K:K)</f>
        <v>148</v>
      </c>
      <c r="T3" s="119">
        <f>_xlfn.XLOOKUP(A3,'Migr Dates Post'!B:B,'Migr Dates Post'!L:L)</f>
        <v>42</v>
      </c>
      <c r="U3" s="119">
        <f>_xlfn.XLOOKUP(A3,'Migr Dates Post'!B:B,'Migr Dates Post'!M:M)</f>
        <v>-5.5</v>
      </c>
      <c r="V3" s="119">
        <f>_xlfn.XLOOKUP(A3,'Migr Dates Post'!B:B,'Migr Dates Post'!N:N)</f>
        <v>-53</v>
      </c>
      <c r="W3" s="119">
        <f>_xlfn.XLOOKUP(A3,'Migration Data'!B:B,'Migration Data'!M:M)</f>
        <v>47.23599999999999</v>
      </c>
      <c r="X3" s="132">
        <f>_xlfn.XLOOKUP(A3,'Migration Data'!B:B,'Migration Data'!J:J)</f>
        <v>1253317.67672484</v>
      </c>
      <c r="Y3" s="132">
        <f>_xlfn.XLOOKUP(A3,'Migration Data'!B:B,'Migration Data'!K:K)</f>
        <v>10.638999999999999</v>
      </c>
    </row>
    <row r="4" spans="1:25" x14ac:dyDescent="0.35">
      <c r="A4" s="12" t="s">
        <v>33</v>
      </c>
      <c r="B4" s="12" t="str">
        <f>_xlfn.XLOOKUP(A4,All!B:B,All!L:L)</f>
        <v>Partial</v>
      </c>
      <c r="C4" s="119">
        <f>_xlfn.XLOOKUP(A4,Clock!B:B,Clock!G:G)</f>
        <v>5</v>
      </c>
      <c r="D4" s="119" t="str">
        <f>_xlfn.XLOOKUP(A4,Clock!B:B,Clock!L:L)</f>
        <v>Q8</v>
      </c>
      <c r="E4" s="119">
        <f>_xlfn.XLOOKUP('Clock Analysis Data'!A4,Clock!B:B,Clock!K:K)</f>
        <v>8</v>
      </c>
      <c r="F4" s="119" t="s">
        <v>497</v>
      </c>
      <c r="G4" s="119">
        <f>_xlfn.XLOOKUP(A4,'Migration Data'!B:B,'Migration Data'!F:F)</f>
        <v>31.777806148501199</v>
      </c>
      <c r="H4" s="119">
        <f>_xlfn.XLOOKUP(A4,'Migration Data'!B:B,'Migration Data'!G:G)</f>
        <v>53.1856734054711</v>
      </c>
      <c r="I4" s="119">
        <f>_xlfn.XLOOKUP(A4,'Migration Data'!B:B,'Migration Data'!H:H,"NA")</f>
        <v>8.3913383911082509</v>
      </c>
      <c r="J4" s="119">
        <f>_xlfn.XLOOKUP(A4,'Migration Data'!B:B,'Migration Data'!I:I,"NA")</f>
        <v>14.5434100949635</v>
      </c>
      <c r="K4" s="119">
        <f>_xlfn.XLOOKUP(A4,'Migr Dates Pre'!B:B,'Migr Dates Pre'!I:I)</f>
        <v>77</v>
      </c>
      <c r="L4" s="119">
        <f>_xlfn.XLOOKUP(A4,'Migr Dates Pre'!B:B,'Migr Dates Pre'!J:J)</f>
        <v>126</v>
      </c>
      <c r="M4" s="119">
        <f>_xlfn.XLOOKUP(A4,'Migr Dates Pre'!B:B,'Migr Dates Pre'!K:K)</f>
        <v>175</v>
      </c>
      <c r="N4" s="119">
        <f>_xlfn.XLOOKUP(A4,'Migr Dates Pre'!B:B,'Migr Dates Pre'!L:L)</f>
        <v>13</v>
      </c>
      <c r="O4" s="119">
        <f>_xlfn.XLOOKUP('Clock Analysis Data'!A4,'Migr Dates Pre'!B:B,'Migr Dates Pre'!M:M)</f>
        <v>-36</v>
      </c>
      <c r="P4" s="119">
        <f>_xlfn.XLOOKUP(A4,'Migr Dates Pre'!B:B,'Migr Dates Pre'!N:N)</f>
        <v>-85</v>
      </c>
      <c r="Q4" s="119">
        <f>_xlfn.XLOOKUP(A4,'Migr Dates Post'!B:B,'Migr Dates Post'!I:I)</f>
        <v>44</v>
      </c>
      <c r="R4" s="119">
        <f>_xlfn.XLOOKUP(A4,'Migr Dates Post'!B:B,'Migr Dates Post'!J:J)</f>
        <v>89.5</v>
      </c>
      <c r="S4" s="119">
        <f>_xlfn.XLOOKUP(A4,'Migr Dates Post'!B:B,'Migr Dates Post'!K:K)</f>
        <v>135</v>
      </c>
      <c r="T4" s="119">
        <f>_xlfn.XLOOKUP(A4,'Migr Dates Post'!B:B,'Migr Dates Post'!L:L)</f>
        <v>51</v>
      </c>
      <c r="U4" s="119">
        <f>_xlfn.XLOOKUP(A4,'Migr Dates Post'!B:B,'Migr Dates Post'!M:M)</f>
        <v>5.5</v>
      </c>
      <c r="V4" s="119">
        <f>_xlfn.XLOOKUP(A4,'Migr Dates Post'!B:B,'Migr Dates Post'!N:N)</f>
        <v>-40</v>
      </c>
      <c r="W4" s="119">
        <f>_xlfn.XLOOKUP(A4,'Migration Data'!B:B,'Migration Data'!M:M)</f>
        <v>34.697000000000003</v>
      </c>
      <c r="X4" s="132">
        <f>_xlfn.XLOOKUP(A4,'Migration Data'!B:B,'Migration Data'!J:J)</f>
        <v>4754997.4583375398</v>
      </c>
      <c r="Y4" s="132">
        <f>_xlfn.XLOOKUP(A4,'Migration Data'!B:B,'Migration Data'!K:K)</f>
        <v>42.37</v>
      </c>
    </row>
    <row r="5" spans="1:25" x14ac:dyDescent="0.35">
      <c r="A5" s="12" t="s">
        <v>629</v>
      </c>
      <c r="B5" s="12" t="str">
        <f>_xlfn.XLOOKUP(A5,All!B:B,All!L:L)</f>
        <v>Migrant</v>
      </c>
      <c r="C5" s="119">
        <f>_xlfn.XLOOKUP(A5,Clock!B:B,Clock!G:G)</f>
        <v>7</v>
      </c>
      <c r="D5" s="119" t="str">
        <f>_xlfn.XLOOKUP(A5,Clock!B:B,Clock!L:L)</f>
        <v>Q7</v>
      </c>
      <c r="E5" s="119">
        <f>_xlfn.XLOOKUP('Clock Analysis Data'!A5,Clock!B:B,Clock!K:K)</f>
        <v>3</v>
      </c>
      <c r="F5" s="119">
        <f>_xlfn.XLOOKUP(A5,Clock!B:B,Clock!M:M,"NA")</f>
        <v>4.3999999999999997E-2</v>
      </c>
      <c r="G5" s="119">
        <f>_xlfn.XLOOKUP(A5,'Migration Data'!B:B,'Migration Data'!F:F)</f>
        <v>77.478976491746494</v>
      </c>
      <c r="H5" s="119">
        <f>_xlfn.XLOOKUP(A5,'Migration Data'!B:B,'Migration Data'!G:G)</f>
        <v>48.9525607500604</v>
      </c>
      <c r="I5" s="119">
        <f>_xlfn.XLOOKUP(A5,'Migration Data'!B:B,'Migration Data'!H:H,"NA")</f>
        <v>47.968505859258002</v>
      </c>
      <c r="J5" s="119">
        <f>_xlfn.XLOOKUP(A5,'Migration Data'!B:B,'Migration Data'!I:I,"NA")</f>
        <v>4.4757080076184899</v>
      </c>
      <c r="K5" s="119">
        <f>_xlfn.XLOOKUP(A5,'Migr Dates Pre'!B:B,'Migr Dates Pre'!I:I)</f>
        <v>56</v>
      </c>
      <c r="L5" s="119">
        <f>_xlfn.XLOOKUP(A5,'Migr Dates Pre'!B:B,'Migr Dates Pre'!J:J)</f>
        <v>108.5</v>
      </c>
      <c r="M5" s="119">
        <f>_xlfn.XLOOKUP(A5,'Migr Dates Pre'!B:B,'Migr Dates Pre'!K:K)</f>
        <v>161</v>
      </c>
      <c r="N5" s="119">
        <f>_xlfn.XLOOKUP(A5,'Migr Dates Pre'!B:B,'Migr Dates Pre'!L:L)</f>
        <v>34</v>
      </c>
      <c r="O5" s="119">
        <f>_xlfn.XLOOKUP('Clock Analysis Data'!A5,'Migr Dates Pre'!B:B,'Migr Dates Pre'!M:M)</f>
        <v>-18.5</v>
      </c>
      <c r="P5" s="119">
        <f>_xlfn.XLOOKUP(A5,'Migr Dates Pre'!B:B,'Migr Dates Pre'!N:N)</f>
        <v>-71</v>
      </c>
      <c r="Q5" s="119">
        <f>_xlfn.XLOOKUP(A5,'Migr Dates Post'!B:B,'Migr Dates Post'!I:I)</f>
        <v>30</v>
      </c>
      <c r="R5" s="119">
        <f>_xlfn.XLOOKUP(A5,'Migr Dates Post'!B:B,'Migr Dates Post'!J:J)</f>
        <v>103.5</v>
      </c>
      <c r="S5" s="119">
        <f>_xlfn.XLOOKUP(A5,'Migr Dates Post'!B:B,'Migr Dates Post'!K:K)</f>
        <v>177</v>
      </c>
      <c r="T5" s="119">
        <f>_xlfn.XLOOKUP(A5,'Migr Dates Post'!B:B,'Migr Dates Post'!L:L)</f>
        <v>65</v>
      </c>
      <c r="U5" s="119">
        <f>_xlfn.XLOOKUP(A5,'Migr Dates Post'!B:B,'Migr Dates Post'!M:M)</f>
        <v>-8.5</v>
      </c>
      <c r="V5" s="119">
        <f>_xlfn.XLOOKUP(A5,'Migr Dates Post'!B:B,'Migr Dates Post'!N:N)</f>
        <v>-82</v>
      </c>
      <c r="W5" s="119">
        <f>_xlfn.XLOOKUP(A5,'Migration Data'!B:B,'Migration Data'!M:M)</f>
        <v>39.655000000000001</v>
      </c>
      <c r="X5" s="132">
        <f>_xlfn.XLOOKUP(A5,'Migration Data'!B:B,'Migration Data'!J:J)</f>
        <v>5665283.0138663398</v>
      </c>
      <c r="Y5" s="132">
        <f>_xlfn.XLOOKUP(A5,'Migration Data'!B:B,'Migration Data'!K:K)</f>
        <v>50.917999999999999</v>
      </c>
    </row>
    <row r="6" spans="1:25" x14ac:dyDescent="0.35">
      <c r="A6" s="12" t="s">
        <v>46</v>
      </c>
      <c r="B6" s="12" t="str">
        <f>_xlfn.XLOOKUP(A6,All!B:B,All!L:L)</f>
        <v>Migrant</v>
      </c>
      <c r="C6" s="119">
        <f>_xlfn.XLOOKUP(A6,Clock!B:B,Clock!G:G)</f>
        <v>1</v>
      </c>
      <c r="D6" s="119" t="str">
        <f>_xlfn.XLOOKUP(A6,Clock!B:B,Clock!L:L)</f>
        <v>Q8</v>
      </c>
      <c r="E6" s="119">
        <f>_xlfn.XLOOKUP('Clock Analysis Data'!A6,Clock!B:B,Clock!K:K)</f>
        <v>4</v>
      </c>
      <c r="F6" s="119">
        <f>_xlfn.XLOOKUP(A6,Clock!B:B,Clock!M:M,"NA")</f>
        <v>0.47199999999999998</v>
      </c>
      <c r="G6" s="119">
        <f>_xlfn.XLOOKUP(A6,'Migration Data'!B:B,'Migration Data'!F:F)</f>
        <v>-107.623128816964</v>
      </c>
      <c r="H6" s="119">
        <f>_xlfn.XLOOKUP(A6,'Migration Data'!B:B,'Migration Data'!G:G)</f>
        <v>52.2731203266733</v>
      </c>
      <c r="I6" s="119">
        <f>_xlfn.XLOOKUP(A6,'Migration Data'!B:B,'Migration Data'!H:H,"NA")</f>
        <v>-96.959127278619704</v>
      </c>
      <c r="J6" s="119">
        <f>_xlfn.XLOOKUP(A6,'Migration Data'!B:B,'Migration Data'!I:I,"NA")</f>
        <v>22.6014585186056</v>
      </c>
      <c r="K6" s="119">
        <f>_xlfn.XLOOKUP(A6,'Migr Dates Pre'!B:B,'Migr Dates Pre'!I:I)</f>
        <v>35</v>
      </c>
      <c r="L6" s="119">
        <f>_xlfn.XLOOKUP(A6,'Migr Dates Pre'!B:B,'Migr Dates Pre'!J:J)</f>
        <v>94.5</v>
      </c>
      <c r="M6" s="119">
        <f>_xlfn.XLOOKUP(A6,'Migr Dates Pre'!B:B,'Migr Dates Pre'!K:K)</f>
        <v>154</v>
      </c>
      <c r="N6" s="119">
        <f>_xlfn.XLOOKUP(A6,'Migr Dates Pre'!B:B,'Migr Dates Pre'!L:L)</f>
        <v>55</v>
      </c>
      <c r="O6" s="119">
        <f>_xlfn.XLOOKUP('Clock Analysis Data'!A6,'Migr Dates Pre'!B:B,'Migr Dates Pre'!M:M)</f>
        <v>-4.5</v>
      </c>
      <c r="P6" s="119">
        <f>_xlfn.XLOOKUP(A6,'Migr Dates Pre'!B:B,'Migr Dates Pre'!N:N)</f>
        <v>-64</v>
      </c>
      <c r="Q6" s="119">
        <f>_xlfn.XLOOKUP(A6,'Migr Dates Post'!B:B,'Migr Dates Post'!I:I)</f>
        <v>8</v>
      </c>
      <c r="R6" s="119">
        <f>_xlfn.XLOOKUP(A6,'Migr Dates Post'!B:B,'Migr Dates Post'!J:J)</f>
        <v>85.5</v>
      </c>
      <c r="S6" s="119">
        <f>_xlfn.XLOOKUP(A6,'Migr Dates Post'!B:B,'Migr Dates Post'!K:K)</f>
        <v>163</v>
      </c>
      <c r="T6" s="119">
        <f>_xlfn.XLOOKUP(A6,'Migr Dates Post'!B:B,'Migr Dates Post'!L:L)</f>
        <v>87</v>
      </c>
      <c r="U6" s="119">
        <f>_xlfn.XLOOKUP(A6,'Migr Dates Post'!B:B,'Migr Dates Post'!M:M)</f>
        <v>9.5</v>
      </c>
      <c r="V6" s="119">
        <f>_xlfn.XLOOKUP(A6,'Migr Dates Post'!B:B,'Migr Dates Post'!N:N)</f>
        <v>-68</v>
      </c>
      <c r="W6" s="119">
        <f>_xlfn.XLOOKUP(A6,'Migration Data'!B:B,'Migration Data'!M:M)</f>
        <v>20.138000000000005</v>
      </c>
      <c r="X6" s="132">
        <f>_xlfn.XLOOKUP(A6,'Migration Data'!B:B,'Migration Data'!J:J)</f>
        <v>3417584.4083473599</v>
      </c>
      <c r="Y6" s="132">
        <f>_xlfn.XLOOKUP(A6,'Migration Data'!B:B,'Migration Data'!K:K)</f>
        <v>30.925999999999998</v>
      </c>
    </row>
    <row r="7" spans="1:25" x14ac:dyDescent="0.35">
      <c r="A7" s="12" t="s">
        <v>47</v>
      </c>
      <c r="B7" s="12" t="str">
        <f>_xlfn.XLOOKUP(A7,All!B:B,All!L:L)</f>
        <v>Migrant</v>
      </c>
      <c r="C7" s="119">
        <f>_xlfn.XLOOKUP(A7,Clock!B:B,Clock!G:G)</f>
        <v>2</v>
      </c>
      <c r="D7" s="119" t="str">
        <f>_xlfn.XLOOKUP(A7,Clock!B:B,Clock!L:L)</f>
        <v>Q8</v>
      </c>
      <c r="E7" s="119">
        <f>_xlfn.XLOOKUP('Clock Analysis Data'!A7,Clock!B:B,Clock!K:K)</f>
        <v>4</v>
      </c>
      <c r="F7" s="119">
        <f>_xlfn.XLOOKUP(A7,Clock!B:B,Clock!M:M,"NA")</f>
        <v>0.35399999999999998</v>
      </c>
      <c r="G7" s="119">
        <f>_xlfn.XLOOKUP(A7,'Migration Data'!B:B,'Migration Data'!F:F)</f>
        <v>-122.961120605131</v>
      </c>
      <c r="H7" s="119">
        <f>_xlfn.XLOOKUP(A7,'Migration Data'!B:B,'Migration Data'!G:G)</f>
        <v>48.451293944959602</v>
      </c>
      <c r="I7" s="119">
        <f>_xlfn.XLOOKUP(A7,'Migration Data'!B:B,'Migration Data'!H:H,"NA")</f>
        <v>-100.341026725899</v>
      </c>
      <c r="J7" s="119">
        <f>_xlfn.XLOOKUP(A7,'Migration Data'!B:B,'Migration Data'!I:I,"NA")</f>
        <v>18.425424547982601</v>
      </c>
      <c r="K7" s="119">
        <f>_xlfn.XLOOKUP(A7,'Migr Dates Pre'!B:B,'Migr Dates Pre'!I:I)</f>
        <v>35</v>
      </c>
      <c r="L7" s="119">
        <f>_xlfn.XLOOKUP(A7,'Migr Dates Pre'!B:B,'Migr Dates Pre'!J:J)</f>
        <v>87.5</v>
      </c>
      <c r="M7" s="119">
        <f>_xlfn.XLOOKUP(A7,'Migr Dates Pre'!B:B,'Migr Dates Pre'!K:K)</f>
        <v>140</v>
      </c>
      <c r="N7" s="119">
        <f>_xlfn.XLOOKUP(A7,'Migr Dates Pre'!B:B,'Migr Dates Pre'!L:L)</f>
        <v>55</v>
      </c>
      <c r="O7" s="119">
        <f>_xlfn.XLOOKUP('Clock Analysis Data'!A7,'Migr Dates Pre'!B:B,'Migr Dates Pre'!M:M)</f>
        <v>2.5</v>
      </c>
      <c r="P7" s="119">
        <f>_xlfn.XLOOKUP(A7,'Migr Dates Pre'!B:B,'Migr Dates Pre'!N:N)</f>
        <v>-50</v>
      </c>
      <c r="Q7" s="119">
        <f>_xlfn.XLOOKUP(A7,'Migr Dates Post'!B:B,'Migr Dates Post'!I:I)</f>
        <v>30</v>
      </c>
      <c r="R7" s="119">
        <f>_xlfn.XLOOKUP(A7,'Migr Dates Post'!B:B,'Migr Dates Post'!J:J)</f>
        <v>89.5</v>
      </c>
      <c r="S7" s="119">
        <f>_xlfn.XLOOKUP(A7,'Migr Dates Post'!B:B,'Migr Dates Post'!K:K)</f>
        <v>149</v>
      </c>
      <c r="T7" s="119">
        <f>_xlfn.XLOOKUP(A7,'Migr Dates Post'!B:B,'Migr Dates Post'!L:L)</f>
        <v>65</v>
      </c>
      <c r="U7" s="119">
        <f>_xlfn.XLOOKUP(A7,'Migr Dates Post'!B:B,'Migr Dates Post'!M:M)</f>
        <v>5.5</v>
      </c>
      <c r="V7" s="119">
        <f>_xlfn.XLOOKUP(A7,'Migr Dates Post'!B:B,'Migr Dates Post'!N:N)</f>
        <v>-54</v>
      </c>
      <c r="W7" s="119">
        <f>_xlfn.XLOOKUP(A7,'Migration Data'!B:B,'Migration Data'!M:M)</f>
        <v>40.597000000000008</v>
      </c>
      <c r="X7" s="132">
        <f>_xlfn.XLOOKUP(A7,'Migration Data'!B:B,'Migration Data'!J:J)</f>
        <v>3906576.4186110101</v>
      </c>
      <c r="Y7" s="132">
        <f>_xlfn.XLOOKUP(A7,'Migration Data'!B:B,'Migration Data'!K:K)</f>
        <v>35.353999999999999</v>
      </c>
    </row>
    <row r="8" spans="1:25" x14ac:dyDescent="0.35">
      <c r="A8" s="12" t="s">
        <v>49</v>
      </c>
      <c r="B8" s="12" t="str">
        <f>_xlfn.XLOOKUP(A8,All!B:B,All!L:L)</f>
        <v>Migrant</v>
      </c>
      <c r="C8" s="119">
        <f>_xlfn.XLOOKUP(A8,Clock!B:B,Clock!G:G)</f>
        <v>1</v>
      </c>
      <c r="D8" s="119" t="str">
        <f>_xlfn.XLOOKUP(A8,Clock!B:B,Clock!L:L)</f>
        <v>Q7</v>
      </c>
      <c r="E8" s="119">
        <f>_xlfn.XLOOKUP('Clock Analysis Data'!A8,Clock!B:B,Clock!K:K)</f>
        <v>3</v>
      </c>
      <c r="F8" s="119">
        <f>_xlfn.XLOOKUP(A8,Clock!B:B,Clock!M:M,"NA")</f>
        <v>4.7E-2</v>
      </c>
      <c r="G8" s="119">
        <f>_xlfn.XLOOKUP(A8,'Migration Data'!B:B,'Migration Data'!F:F)</f>
        <v>-55.841168453241501</v>
      </c>
      <c r="H8" s="119">
        <f>_xlfn.XLOOKUP(A8,'Migration Data'!B:B,'Migration Data'!G:G)</f>
        <v>-23.1735674958279</v>
      </c>
      <c r="I8" s="119">
        <f>_xlfn.XLOOKUP(A8,'Migration Data'!B:B,'Migration Data'!H:H,"NA")</f>
        <v>-63.354818111238501</v>
      </c>
      <c r="J8" s="119">
        <f>_xlfn.XLOOKUP(A8,'Migration Data'!B:B,'Migration Data'!I:I,"NA")</f>
        <v>-10.6200131878654</v>
      </c>
      <c r="K8" s="119">
        <f>_xlfn.XLOOKUP(A8,'Migr Dates Pre'!B:B,'Migr Dates Pre'!I:I)</f>
        <v>-2</v>
      </c>
      <c r="L8" s="119">
        <f>_xlfn.XLOOKUP(A8,'Migr Dates Pre'!B:B,'Migr Dates Pre'!J:J)</f>
        <v>-56</v>
      </c>
      <c r="M8" s="119">
        <f>_xlfn.XLOOKUP(A8,'Migr Dates Pre'!B:B,'Migr Dates Pre'!K:K)</f>
        <v>-110</v>
      </c>
      <c r="N8" s="119">
        <f>_xlfn.XLOOKUP(A8,'Migr Dates Pre'!B:B,'Migr Dates Pre'!L:L)</f>
        <v>93</v>
      </c>
      <c r="O8" s="119">
        <f>_xlfn.XLOOKUP('Clock Analysis Data'!A8,'Migr Dates Pre'!B:B,'Migr Dates Pre'!M:M)</f>
        <v>39</v>
      </c>
      <c r="P8" s="119">
        <f>_xlfn.XLOOKUP(A8,'Migr Dates Pre'!B:B,'Migr Dates Pre'!N:N)</f>
        <v>-15</v>
      </c>
      <c r="Q8" s="119">
        <f>_xlfn.XLOOKUP(A8,'Migr Dates Post'!B:B,'Migr Dates Post'!I:I)</f>
        <v>56</v>
      </c>
      <c r="R8" s="119">
        <f>_xlfn.XLOOKUP(A8,'Migr Dates Post'!B:B,'Migr Dates Post'!J:J)</f>
        <v>78.5</v>
      </c>
      <c r="S8" s="119">
        <f>_xlfn.XLOOKUP(A8,'Migr Dates Post'!B:B,'Migr Dates Post'!K:K)</f>
        <v>101</v>
      </c>
      <c r="T8" s="119">
        <f>_xlfn.XLOOKUP(A8,'Migr Dates Post'!B:B,'Migr Dates Post'!L:L)</f>
        <v>34</v>
      </c>
      <c r="U8" s="119">
        <f>_xlfn.XLOOKUP(A8,'Migr Dates Post'!B:B,'Migr Dates Post'!M:M)</f>
        <v>11.5</v>
      </c>
      <c r="V8" s="119">
        <f>_xlfn.XLOOKUP(A8,'Migr Dates Post'!B:B,'Migr Dates Post'!N:N)</f>
        <v>-11</v>
      </c>
      <c r="W8" s="119">
        <f>_xlfn.XLOOKUP(A8,'Migration Data'!B:B,'Migration Data'!M:M)</f>
        <v>32.203000000000003</v>
      </c>
      <c r="X8" s="132">
        <f>_xlfn.XLOOKUP(A8,'Migration Data'!B:B,'Migration Data'!J:J)</f>
        <v>1602414.54919069</v>
      </c>
      <c r="Y8" s="132">
        <f>_xlfn.XLOOKUP(A8,'Migration Data'!B:B,'Migration Data'!K:K)</f>
        <v>15.058999999999999</v>
      </c>
    </row>
    <row r="9" spans="1:25" x14ac:dyDescent="0.35">
      <c r="A9" s="12" t="s">
        <v>36</v>
      </c>
      <c r="B9" s="12" t="str">
        <f>_xlfn.XLOOKUP(A9,All!B:B,All!L:L)</f>
        <v>Migrant</v>
      </c>
      <c r="C9" s="119">
        <f>_xlfn.XLOOKUP(A9,Clock!B:B,Clock!G:G)</f>
        <v>1</v>
      </c>
      <c r="D9" s="119" t="str">
        <f>_xlfn.XLOOKUP(A9,Clock!B:B,Clock!L:L)</f>
        <v>Q8</v>
      </c>
      <c r="E9" s="119">
        <f>_xlfn.XLOOKUP('Clock Analysis Data'!A9,Clock!B:B,Clock!K:K)</f>
        <v>3</v>
      </c>
      <c r="F9" s="119">
        <f>_xlfn.XLOOKUP(A9,Clock!B:B,Clock!M:M,"NA")</f>
        <v>0.443</v>
      </c>
      <c r="G9" s="119">
        <f>_xlfn.XLOOKUP(A9,'Migration Data'!B:B,'Migration Data'!F:F)</f>
        <v>-70.875911070842207</v>
      </c>
      <c r="H9" s="119">
        <f>_xlfn.XLOOKUP(A9,'Migration Data'!B:B,'Migration Data'!G:G)</f>
        <v>-46.746340361976998</v>
      </c>
      <c r="I9" s="119">
        <f>_xlfn.XLOOKUP(A9,'Migration Data'!B:B,'Migration Data'!H:H,"NA")</f>
        <v>-63.529123524236702</v>
      </c>
      <c r="J9" s="119">
        <f>_xlfn.XLOOKUP(A9,'Migration Data'!B:B,'Migration Data'!I:I,"NA")</f>
        <v>-28.9491597125282</v>
      </c>
      <c r="K9" s="119">
        <f>_xlfn.XLOOKUP(A9,'Migr Dates Pre'!B:B,'Migr Dates Pre'!I:I)</f>
        <v>43</v>
      </c>
      <c r="L9" s="119">
        <f>_xlfn.XLOOKUP(A9,'Migr Dates Pre'!B:B,'Migr Dates Pre'!J:J)</f>
        <v>-33.5</v>
      </c>
      <c r="M9" s="119">
        <f>_xlfn.XLOOKUP(A9,'Migr Dates Pre'!B:B,'Migr Dates Pre'!K:K)</f>
        <v>-110</v>
      </c>
      <c r="N9" s="119">
        <f>_xlfn.XLOOKUP(A9,'Migr Dates Pre'!B:B,'Migr Dates Pre'!L:L)</f>
        <v>138</v>
      </c>
      <c r="O9" s="119">
        <f>_xlfn.XLOOKUP('Clock Analysis Data'!A9,'Migr Dates Pre'!B:B,'Migr Dates Pre'!M:M)</f>
        <v>61.5</v>
      </c>
      <c r="P9" s="119">
        <f>_xlfn.XLOOKUP(A9,'Migr Dates Pre'!B:B,'Migr Dates Pre'!N:N)</f>
        <v>-15</v>
      </c>
      <c r="Q9" s="119">
        <f>_xlfn.XLOOKUP(A9,'Migr Dates Post'!B:B,'Migr Dates Post'!I:I)</f>
        <v>63</v>
      </c>
      <c r="R9" s="119">
        <f>_xlfn.XLOOKUP(A9,'Migr Dates Post'!B:B,'Migr Dates Post'!J:J)</f>
        <v>89</v>
      </c>
      <c r="S9" s="119">
        <f>_xlfn.XLOOKUP(A9,'Migr Dates Post'!B:B,'Migr Dates Post'!K:K)</f>
        <v>115</v>
      </c>
      <c r="T9" s="119">
        <f>_xlfn.XLOOKUP(A9,'Migr Dates Post'!B:B,'Migr Dates Post'!L:L)</f>
        <v>27</v>
      </c>
      <c r="U9" s="119">
        <f>_xlfn.XLOOKUP(A9,'Migr Dates Post'!B:B,'Migr Dates Post'!M:M)</f>
        <v>1</v>
      </c>
      <c r="V9" s="119">
        <f>_xlfn.XLOOKUP(A9,'Migr Dates Post'!B:B,'Migr Dates Post'!N:N)</f>
        <v>-25</v>
      </c>
      <c r="W9" s="119">
        <f>_xlfn.XLOOKUP(A9,'Migration Data'!B:B,'Migration Data'!M:M)</f>
        <v>17.163999999999987</v>
      </c>
      <c r="X9" s="132">
        <f>_xlfn.XLOOKUP(A9,'Migration Data'!B:B,'Migration Data'!J:J)</f>
        <v>2076208.2586559199</v>
      </c>
      <c r="Y9" s="132">
        <f>_xlfn.XLOOKUP(A9,'Migration Data'!B:B,'Migration Data'!K:K)</f>
        <v>18.704999999999998</v>
      </c>
    </row>
    <row r="10" spans="1:25" x14ac:dyDescent="0.35">
      <c r="A10" s="12" t="s">
        <v>632</v>
      </c>
      <c r="B10" s="12" t="str">
        <f>_xlfn.XLOOKUP(A10,All!B:B,All!L:L)</f>
        <v>Migrant</v>
      </c>
      <c r="C10" s="119">
        <f>_xlfn.XLOOKUP(A10,Clock!B:B,Clock!G:G)</f>
        <v>3</v>
      </c>
      <c r="D10" s="119" t="str">
        <f>_xlfn.XLOOKUP(A10,Clock!B:B,Clock!L:L)</f>
        <v>Q12</v>
      </c>
      <c r="E10" s="119">
        <f>_xlfn.XLOOKUP('Clock Analysis Data'!A10,Clock!B:B,Clock!K:K)</f>
        <v>5</v>
      </c>
      <c r="F10" s="119">
        <f>_xlfn.XLOOKUP(A10,Clock!B:B,Clock!M:M,"NA")</f>
        <v>0.47799999999999998</v>
      </c>
      <c r="G10" s="119">
        <f>_xlfn.XLOOKUP(A10,'Migration Data'!B:B,'Migration Data'!F:F)</f>
        <v>38.126330487651799</v>
      </c>
      <c r="H10" s="119">
        <f>_xlfn.XLOOKUP(A10,'Migration Data'!B:B,'Migration Data'!G:G)</f>
        <v>57.048470487023899</v>
      </c>
      <c r="I10" s="119">
        <f>_xlfn.XLOOKUP(A10,'Migration Data'!B:B,'Migration Data'!H:H,"NA")</f>
        <v>7.3945287454055899</v>
      </c>
      <c r="J10" s="119">
        <f>_xlfn.XLOOKUP(A10,'Migration Data'!B:B,'Migration Data'!I:I,"NA")</f>
        <v>5.9629843553233499</v>
      </c>
      <c r="K10" s="119">
        <f>_xlfn.XLOOKUP(A10,'Migr Dates Pre'!B:B,'Migr Dates Pre'!I:I)</f>
        <v>91</v>
      </c>
      <c r="L10" s="119">
        <f>_xlfn.XLOOKUP(A10,'Migr Dates Pre'!B:B,'Migr Dates Pre'!J:J)</f>
        <v>126</v>
      </c>
      <c r="M10" s="119">
        <f>_xlfn.XLOOKUP(A10,'Migr Dates Pre'!B:B,'Migr Dates Pre'!K:K)</f>
        <v>161</v>
      </c>
      <c r="N10" s="119">
        <f>_xlfn.XLOOKUP(A10,'Migr Dates Pre'!B:B,'Migr Dates Pre'!L:L)</f>
        <v>-1</v>
      </c>
      <c r="O10" s="119">
        <f>_xlfn.XLOOKUP('Clock Analysis Data'!A10,'Migr Dates Pre'!B:B,'Migr Dates Pre'!M:M)</f>
        <v>-36</v>
      </c>
      <c r="P10" s="119">
        <f>_xlfn.XLOOKUP(A10,'Migr Dates Pre'!B:B,'Migr Dates Pre'!N:N)</f>
        <v>-71</v>
      </c>
      <c r="Q10" s="119">
        <f>_xlfn.XLOOKUP(A10,'Migr Dates Post'!B:B,'Migr Dates Post'!I:I)</f>
        <v>30</v>
      </c>
      <c r="R10" s="119">
        <f>_xlfn.XLOOKUP(A10,'Migr Dates Post'!B:B,'Migr Dates Post'!J:J)</f>
        <v>93</v>
      </c>
      <c r="S10" s="119">
        <f>_xlfn.XLOOKUP(A10,'Migr Dates Post'!B:B,'Migr Dates Post'!K:K)</f>
        <v>156</v>
      </c>
      <c r="T10" s="119">
        <f>_xlfn.XLOOKUP(A10,'Migr Dates Post'!B:B,'Migr Dates Post'!L:L)</f>
        <v>65</v>
      </c>
      <c r="U10" s="119">
        <f>_xlfn.XLOOKUP(A10,'Migr Dates Post'!B:B,'Migr Dates Post'!M:M)</f>
        <v>2</v>
      </c>
      <c r="V10" s="119">
        <f>_xlfn.XLOOKUP(A10,'Migr Dates Post'!B:B,'Migr Dates Post'!N:N)</f>
        <v>-61</v>
      </c>
      <c r="W10" s="119">
        <f>_xlfn.XLOOKUP(A10,'Migration Data'!B:B,'Migration Data'!M:M)</f>
        <v>37.741000000000014</v>
      </c>
      <c r="X10" s="132">
        <f>_xlfn.XLOOKUP(A10,'Migration Data'!B:B,'Migration Data'!J:J)</f>
        <v>6269759.4713295996</v>
      </c>
      <c r="Y10" s="132">
        <f>_xlfn.XLOOKUP(A10,'Migration Data'!B:B,'Migration Data'!K:K)</f>
        <v>56.118000000000002</v>
      </c>
    </row>
    <row r="11" spans="1:25" x14ac:dyDescent="0.35">
      <c r="A11" s="12" t="s">
        <v>631</v>
      </c>
      <c r="B11" s="12" t="str">
        <f>_xlfn.XLOOKUP(A11,All!B:B,All!L:L)</f>
        <v>Partial</v>
      </c>
      <c r="C11" s="119">
        <f>_xlfn.XLOOKUP(A11,Clock!B:B,Clock!G:G)</f>
        <v>7</v>
      </c>
      <c r="D11" s="119" t="str">
        <f>_xlfn.XLOOKUP(A11,Clock!B:B,Clock!L:L)</f>
        <v>Q7</v>
      </c>
      <c r="E11" s="119">
        <f>_xlfn.XLOOKUP('Clock Analysis Data'!A11,Clock!B:B,Clock!K:K)</f>
        <v>2</v>
      </c>
      <c r="F11" s="119">
        <f>_xlfn.XLOOKUP(A11,Clock!B:B,Clock!M:M,"NA")</f>
        <v>2.7799999999999998E-2</v>
      </c>
      <c r="G11" s="119">
        <f>_xlfn.XLOOKUP(A11,'Migration Data'!B:B,'Migration Data'!F:F)</f>
        <v>35.238034404804203</v>
      </c>
      <c r="H11" s="119">
        <f>_xlfn.XLOOKUP(A11,'Migration Data'!B:B,'Migration Data'!G:G)</f>
        <v>55.926978602235998</v>
      </c>
      <c r="I11" s="119">
        <f>_xlfn.XLOOKUP(A11,'Migration Data'!B:B,'Migration Data'!H:H,"NA")</f>
        <v>45.3746364158171</v>
      </c>
      <c r="J11" s="119">
        <f>_xlfn.XLOOKUP(A11,'Migration Data'!B:B,'Migration Data'!I:I,"NA")</f>
        <v>37.392219606451903</v>
      </c>
      <c r="K11" s="119">
        <f>_xlfn.XLOOKUP(A11,'Migr Dates Pre'!B:B,'Migr Dates Pre'!I:I)</f>
        <v>49</v>
      </c>
      <c r="L11" s="119">
        <f>_xlfn.XLOOKUP(A11,'Migr Dates Pre'!B:B,'Migr Dates Pre'!J:J)</f>
        <v>89.5</v>
      </c>
      <c r="M11" s="119">
        <f>_xlfn.XLOOKUP(A11,'Migr Dates Pre'!B:B,'Migr Dates Pre'!K:K)</f>
        <v>130</v>
      </c>
      <c r="N11" s="119">
        <f>_xlfn.XLOOKUP(A11,'Migr Dates Pre'!B:B,'Migr Dates Pre'!L:L)</f>
        <v>41</v>
      </c>
      <c r="O11" s="119">
        <f>_xlfn.XLOOKUP('Clock Analysis Data'!A11,'Migr Dates Pre'!B:B,'Migr Dates Pre'!M:M)</f>
        <v>0.5</v>
      </c>
      <c r="P11" s="119">
        <f>_xlfn.XLOOKUP(A11,'Migr Dates Pre'!B:B,'Migr Dates Pre'!N:N)</f>
        <v>-40</v>
      </c>
      <c r="Q11" s="119">
        <f>_xlfn.XLOOKUP(A11,'Migr Dates Post'!B:B,'Migr Dates Post'!I:I)</f>
        <v>46</v>
      </c>
      <c r="R11" s="119">
        <f>_xlfn.XLOOKUP(A11,'Migr Dates Post'!B:B,'Migr Dates Post'!J:J)</f>
        <v>95.5</v>
      </c>
      <c r="S11" s="119">
        <f>_xlfn.XLOOKUP(A11,'Migr Dates Post'!B:B,'Migr Dates Post'!K:K)</f>
        <v>145</v>
      </c>
      <c r="T11" s="119">
        <f>_xlfn.XLOOKUP(A11,'Migr Dates Post'!B:B,'Migr Dates Post'!L:L)</f>
        <v>49</v>
      </c>
      <c r="U11" s="119">
        <f>_xlfn.XLOOKUP(A11,'Migr Dates Post'!B:B,'Migr Dates Post'!M:M)</f>
        <v>-0.5</v>
      </c>
      <c r="V11" s="119">
        <f>_xlfn.XLOOKUP(A11,'Migr Dates Post'!B:B,'Migr Dates Post'!N:N)</f>
        <v>-50</v>
      </c>
      <c r="W11" s="119">
        <f>_xlfn.XLOOKUP(A11,'Migration Data'!B:B,'Migration Data'!M:M)</f>
        <v>25.735000000000014</v>
      </c>
      <c r="X11" s="132">
        <f>_xlfn.XLOOKUP(A11,'Migration Data'!B:B,'Migration Data'!J:J)</f>
        <v>2196173.2845349601</v>
      </c>
      <c r="Y11" s="132">
        <f>_xlfn.XLOOKUP(A11,'Migration Data'!B:B,'Migration Data'!K:K)</f>
        <v>19.891999999999999</v>
      </c>
    </row>
    <row r="12" spans="1:25" x14ac:dyDescent="0.35">
      <c r="A12" s="12" t="s">
        <v>429</v>
      </c>
      <c r="B12" s="12" t="str">
        <f>_xlfn.XLOOKUP(A12,All!B:B,All!L:L)</f>
        <v>Partial</v>
      </c>
      <c r="C12" s="119">
        <f>_xlfn.XLOOKUP(A12,Clock!B:B,Clock!G:G)</f>
        <v>14</v>
      </c>
      <c r="D12" s="119" t="str">
        <f>_xlfn.XLOOKUP(A12,Clock!B:B,Clock!L:L)</f>
        <v>Q11</v>
      </c>
      <c r="E12" s="119">
        <f>_xlfn.XLOOKUP('Clock Analysis Data'!A12,Clock!B:B,Clock!K:K)</f>
        <v>7</v>
      </c>
      <c r="F12" s="119">
        <f>_xlfn.XLOOKUP(A12,Clock!B:B,Clock!M:M,"NA")</f>
        <v>0.28290217391304351</v>
      </c>
      <c r="G12" s="119">
        <f>_xlfn.XLOOKUP(A12,'Migration Data'!B:B,'Migration Data'!F:F)</f>
        <v>-110.89078728262599</v>
      </c>
      <c r="H12" s="119">
        <f>_xlfn.XLOOKUP(A12,'Migration Data'!B:B,'Migration Data'!G:G)</f>
        <v>57.947672884737997</v>
      </c>
      <c r="I12" s="119">
        <f>_xlfn.XLOOKUP(A12,'Migration Data'!B:B,'Migration Data'!H:H,"NA")</f>
        <v>-98.2651913006802</v>
      </c>
      <c r="J12" s="119">
        <f>_xlfn.XLOOKUP(A12,'Migration Data'!B:B,'Migration Data'!I:I,"NA")</f>
        <v>38.148538714329597</v>
      </c>
      <c r="K12" s="119">
        <f>_xlfn.XLOOKUP(A12,'Migr Dates Pre'!B:B,'Migr Dates Pre'!I:I)</f>
        <v>56</v>
      </c>
      <c r="L12" s="119">
        <f>_xlfn.XLOOKUP(A12,'Migr Dates Pre'!B:B,'Migr Dates Pre'!J:J)</f>
        <v>101.5</v>
      </c>
      <c r="M12" s="119">
        <f>_xlfn.XLOOKUP(A12,'Migr Dates Pre'!B:B,'Migr Dates Pre'!K:K)</f>
        <v>147</v>
      </c>
      <c r="N12" s="119">
        <f>_xlfn.XLOOKUP(A12,'Migr Dates Pre'!B:B,'Migr Dates Pre'!L:L)</f>
        <v>34</v>
      </c>
      <c r="O12" s="119">
        <f>_xlfn.XLOOKUP('Clock Analysis Data'!A12,'Migr Dates Pre'!B:B,'Migr Dates Pre'!M:M)</f>
        <v>-11.5</v>
      </c>
      <c r="P12" s="119">
        <f>_xlfn.XLOOKUP(A12,'Migr Dates Pre'!B:B,'Migr Dates Pre'!N:N)</f>
        <v>-57</v>
      </c>
      <c r="Q12" s="119">
        <f>_xlfn.XLOOKUP(A12,'Migr Dates Post'!B:B,'Migr Dates Post'!I:I)</f>
        <v>79</v>
      </c>
      <c r="R12" s="119">
        <f>_xlfn.XLOOKUP(A12,'Migr Dates Post'!B:B,'Migr Dates Post'!J:J)</f>
        <v>128</v>
      </c>
      <c r="S12" s="119">
        <f>_xlfn.XLOOKUP(A12,'Migr Dates Post'!B:B,'Migr Dates Post'!K:K)</f>
        <v>177</v>
      </c>
      <c r="T12" s="119">
        <f>_xlfn.XLOOKUP(A12,'Migr Dates Post'!B:B,'Migr Dates Post'!L:L)</f>
        <v>16</v>
      </c>
      <c r="U12" s="119">
        <f>_xlfn.XLOOKUP(A12,'Migr Dates Post'!B:B,'Migr Dates Post'!M:M)</f>
        <v>-33</v>
      </c>
      <c r="V12" s="119">
        <f>_xlfn.XLOOKUP(A12,'Migr Dates Post'!B:B,'Migr Dates Post'!N:N)</f>
        <v>-82</v>
      </c>
      <c r="W12" s="119">
        <f>_xlfn.XLOOKUP(A12,'Migration Data'!B:B,'Migration Data'!M:M)</f>
        <v>28.97399999999999</v>
      </c>
      <c r="X12" s="132">
        <f>_xlfn.XLOOKUP(A12,'Migration Data'!B:B,'Migration Data'!J:J)</f>
        <v>2385081.62716904</v>
      </c>
      <c r="Y12" s="132">
        <f>_xlfn.XLOOKUP(A12,'Migration Data'!B:B,'Migration Data'!K:K)</f>
        <v>21.26</v>
      </c>
    </row>
    <row r="13" spans="1:25" x14ac:dyDescent="0.35">
      <c r="A13" s="12" t="s">
        <v>38</v>
      </c>
      <c r="B13" s="12" t="str">
        <f>_xlfn.XLOOKUP(A13,All!B:B,All!L:L)</f>
        <v>Migrant</v>
      </c>
      <c r="C13" s="119">
        <f>_xlfn.XLOOKUP(A13,Clock!B:B,Clock!G:G)</f>
        <v>3</v>
      </c>
      <c r="D13" s="119" t="str">
        <f>_xlfn.XLOOKUP(A13,Clock!B:B,Clock!L:L)</f>
        <v>Q12</v>
      </c>
      <c r="E13" s="119">
        <f>_xlfn.XLOOKUP('Clock Analysis Data'!A13,Clock!B:B,Clock!K:K)</f>
        <v>5</v>
      </c>
      <c r="F13" s="119">
        <f>_xlfn.XLOOKUP(A13,Clock!B:B,Clock!M:M,"NA")</f>
        <v>0.52669999999999995</v>
      </c>
      <c r="G13" s="119">
        <f>_xlfn.XLOOKUP(A13,'Migration Data'!B:B,'Migration Data'!F:F)</f>
        <v>35.018493652559997</v>
      </c>
      <c r="H13" s="119">
        <f>_xlfn.XLOOKUP(A13,'Migration Data'!B:B,'Migration Data'!G:G)</f>
        <v>42.096130372418799</v>
      </c>
      <c r="I13" s="119">
        <f>_xlfn.XLOOKUP(A13,'Migration Data'!B:B,'Migration Data'!H:H,"NA")</f>
        <v>14.798670420983401</v>
      </c>
      <c r="J13" s="119">
        <f>_xlfn.XLOOKUP(A13,'Migration Data'!B:B,'Migration Data'!I:I,"NA")</f>
        <v>6.8712615236398102</v>
      </c>
      <c r="K13" s="119">
        <f>_xlfn.XLOOKUP(A13,'Migr Dates Pre'!B:B,'Migr Dates Pre'!I:I)</f>
        <v>83</v>
      </c>
      <c r="L13" s="119">
        <f>_xlfn.XLOOKUP(A13,'Migr Dates Pre'!B:B,'Migr Dates Pre'!J:J)</f>
        <v>110</v>
      </c>
      <c r="M13" s="119">
        <f>_xlfn.XLOOKUP(A13,'Migr Dates Pre'!B:B,'Migr Dates Pre'!K:K)</f>
        <v>137</v>
      </c>
      <c r="N13" s="119">
        <f>_xlfn.XLOOKUP(A13,'Migr Dates Pre'!B:B,'Migr Dates Pre'!L:L)</f>
        <v>7</v>
      </c>
      <c r="O13" s="119">
        <f>_xlfn.XLOOKUP('Clock Analysis Data'!A13,'Migr Dates Pre'!B:B,'Migr Dates Pre'!M:M)</f>
        <v>-20</v>
      </c>
      <c r="P13" s="119">
        <f>_xlfn.XLOOKUP(A13,'Migr Dates Pre'!B:B,'Migr Dates Pre'!N:N)</f>
        <v>-47</v>
      </c>
      <c r="Q13" s="119">
        <f>_xlfn.XLOOKUP(A13,'Migr Dates Post'!B:B,'Migr Dates Post'!I:I)</f>
        <v>42</v>
      </c>
      <c r="R13" s="119">
        <f>_xlfn.XLOOKUP(A13,'Migr Dates Post'!B:B,'Migr Dates Post'!J:J)</f>
        <v>65</v>
      </c>
      <c r="S13" s="119">
        <f>_xlfn.XLOOKUP(A13,'Migr Dates Post'!B:B,'Migr Dates Post'!K:K)</f>
        <v>88</v>
      </c>
      <c r="T13" s="119">
        <f>_xlfn.XLOOKUP(A13,'Migr Dates Post'!B:B,'Migr Dates Post'!L:L)</f>
        <v>53</v>
      </c>
      <c r="U13" s="119">
        <f>_xlfn.XLOOKUP(A13,'Migr Dates Post'!B:B,'Migr Dates Post'!M:M)</f>
        <v>30</v>
      </c>
      <c r="V13" s="119">
        <f>_xlfn.XLOOKUP(A13,'Migr Dates Post'!B:B,'Migr Dates Post'!N:N)</f>
        <v>7</v>
      </c>
      <c r="W13" s="119">
        <f>_xlfn.XLOOKUP(A13,'Migration Data'!B:B,'Migration Data'!M:M)</f>
        <v>37.897999999999996</v>
      </c>
      <c r="X13" s="132">
        <f>_xlfn.XLOOKUP(A13,'Migration Data'!B:B,'Migration Data'!J:J)</f>
        <v>4382286.7478494402</v>
      </c>
      <c r="Y13" s="132">
        <f>_xlfn.XLOOKUP(A13,'Migration Data'!B:B,'Migration Data'!K:K)</f>
        <v>37.923000000000002</v>
      </c>
    </row>
    <row r="14" spans="1:25" x14ac:dyDescent="0.35">
      <c r="A14" s="12" t="s">
        <v>45</v>
      </c>
      <c r="B14" s="12" t="str">
        <f>_xlfn.XLOOKUP(A14,All!B:B,All!L:L)</f>
        <v>Migrant</v>
      </c>
      <c r="C14" s="119">
        <f>_xlfn.XLOOKUP(A14,Clock!B:B,Clock!G:G)</f>
        <v>2</v>
      </c>
      <c r="D14" s="119" t="str">
        <f>_xlfn.XLOOKUP(A14,Clock!B:B,Clock!L:L)</f>
        <v>Q9</v>
      </c>
      <c r="E14" s="119">
        <f>_xlfn.XLOOKUP('Clock Analysis Data'!A14,Clock!B:B,Clock!K:K)</f>
        <v>5</v>
      </c>
      <c r="F14" s="119">
        <f>_xlfn.XLOOKUP(A14,Clock!B:B,Clock!M:M,"NA")</f>
        <v>0.24179999999999999</v>
      </c>
      <c r="G14" s="119">
        <f>_xlfn.XLOOKUP(A14,'Migration Data'!B:B,'Migration Data'!F:F)</f>
        <v>31.055856827292502</v>
      </c>
      <c r="H14" s="119">
        <f>_xlfn.XLOOKUP(A14,'Migration Data'!B:B,'Migration Data'!G:G)</f>
        <v>4.66898848996314</v>
      </c>
      <c r="I14" s="119">
        <f>_xlfn.XLOOKUP(A14,'Migration Data'!B:B,'Migration Data'!H:H,"NA")</f>
        <v>58.832511094439397</v>
      </c>
      <c r="J14" s="119">
        <f>_xlfn.XLOOKUP(A14,'Migration Data'!B:B,'Migration Data'!I:I,"NA")</f>
        <v>56.049546638661802</v>
      </c>
      <c r="K14" s="119">
        <f>_xlfn.XLOOKUP(A14,'Migr Dates Pre'!B:B,'Migr Dates Pre'!I:I)</f>
        <v>42</v>
      </c>
      <c r="L14" s="119">
        <f>_xlfn.XLOOKUP(A14,'Migr Dates Pre'!B:B,'Migr Dates Pre'!J:J)</f>
        <v>98</v>
      </c>
      <c r="M14" s="119">
        <f>_xlfn.XLOOKUP(A14,'Migr Dates Pre'!B:B,'Migr Dates Pre'!K:K)</f>
        <v>154</v>
      </c>
      <c r="N14" s="119">
        <f>_xlfn.XLOOKUP(A14,'Migr Dates Pre'!B:B,'Migr Dates Pre'!L:L)</f>
        <v>48</v>
      </c>
      <c r="O14" s="119">
        <f>_xlfn.XLOOKUP('Clock Analysis Data'!A14,'Migr Dates Pre'!B:B,'Migr Dates Pre'!M:M)</f>
        <v>-8</v>
      </c>
      <c r="P14" s="119">
        <f>_xlfn.XLOOKUP(A14,'Migr Dates Pre'!B:B,'Migr Dates Pre'!N:N)</f>
        <v>-64</v>
      </c>
      <c r="Q14" s="119">
        <f>_xlfn.XLOOKUP(A14,'Migr Dates Post'!B:B,'Migr Dates Post'!I:I)</f>
        <v>51</v>
      </c>
      <c r="R14" s="119">
        <f>_xlfn.XLOOKUP(A14,'Migr Dates Post'!B:B,'Migr Dates Post'!J:J)</f>
        <v>117.5</v>
      </c>
      <c r="S14" s="119">
        <f>_xlfn.XLOOKUP(A14,'Migr Dates Post'!B:B,'Migr Dates Post'!K:K)</f>
        <v>184</v>
      </c>
      <c r="T14" s="119">
        <f>_xlfn.XLOOKUP(A14,'Migr Dates Post'!B:B,'Migr Dates Post'!L:L)</f>
        <v>44</v>
      </c>
      <c r="U14" s="119">
        <f>_xlfn.XLOOKUP(A14,'Migr Dates Post'!B:B,'Migr Dates Post'!M:M)</f>
        <v>-22.5</v>
      </c>
      <c r="V14" s="119">
        <f>_xlfn.XLOOKUP(A14,'Migr Dates Post'!B:B,'Migr Dates Post'!N:N)</f>
        <v>-89</v>
      </c>
      <c r="W14" s="119">
        <f>_xlfn.XLOOKUP(A14,'Migration Data'!B:B,'Migration Data'!M:M)</f>
        <v>34.264999999999986</v>
      </c>
      <c r="X14" s="132">
        <f>_xlfn.XLOOKUP(A14,'Migration Data'!B:B,'Migration Data'!J:J)</f>
        <v>6208383.3622469399</v>
      </c>
      <c r="Y14" s="132">
        <f>_xlfn.XLOOKUP(A14,'Migration Data'!B:B,'Migration Data'!K:K)</f>
        <v>55.987000000000002</v>
      </c>
    </row>
    <row r="15" spans="1:25" x14ac:dyDescent="0.35">
      <c r="A15" s="12" t="s">
        <v>48</v>
      </c>
      <c r="B15" s="12" t="str">
        <f>_xlfn.XLOOKUP(A15,All!B:B,All!L:L)</f>
        <v>Migrant</v>
      </c>
      <c r="C15" s="119">
        <f>_xlfn.XLOOKUP(A15,Clock!B:B,Clock!G:G)</f>
        <v>1</v>
      </c>
      <c r="D15" s="119" t="str">
        <f>_xlfn.XLOOKUP(A15,Clock!B:B,Clock!L:L)</f>
        <v>Q14</v>
      </c>
      <c r="E15" s="119">
        <f>_xlfn.XLOOKUP('Clock Analysis Data'!A15,Clock!B:B,Clock!K:K)</f>
        <v>7</v>
      </c>
      <c r="F15" s="119">
        <f>_xlfn.XLOOKUP(A15,Clock!B:B,Clock!M:M,"NA")</f>
        <v>0.125</v>
      </c>
      <c r="G15" s="119">
        <f>_xlfn.XLOOKUP(A15,'Migration Data'!B:B,'Migration Data'!F:F)</f>
        <v>39.220182720743097</v>
      </c>
      <c r="H15" s="119">
        <f>_xlfn.XLOOKUP(A15,'Migration Data'!B:B,'Migration Data'!G:G)</f>
        <v>55.525264226274302</v>
      </c>
      <c r="I15" s="119">
        <f>_xlfn.XLOOKUP(A15,'Migration Data'!B:B,'Migration Data'!H:H,"NA")</f>
        <v>18.610137736388499</v>
      </c>
      <c r="J15" s="119">
        <f>_xlfn.XLOOKUP(A15,'Migration Data'!B:B,'Migration Data'!I:I,"NA")</f>
        <v>6.9872758556302301</v>
      </c>
      <c r="K15" s="119">
        <f>_xlfn.XLOOKUP(A15,'Migr Dates Pre'!B:B,'Migr Dates Pre'!I:I)</f>
        <v>76</v>
      </c>
      <c r="L15" s="119">
        <f>_xlfn.XLOOKUP(A15,'Migr Dates Pre'!B:B,'Migr Dates Pre'!J:J)</f>
        <v>103.5</v>
      </c>
      <c r="M15" s="119">
        <f>_xlfn.XLOOKUP(A15,'Migr Dates Pre'!B:B,'Migr Dates Pre'!K:K)</f>
        <v>131</v>
      </c>
      <c r="N15" s="119">
        <f>_xlfn.XLOOKUP(A15,'Migr Dates Pre'!B:B,'Migr Dates Pre'!L:L)</f>
        <v>14</v>
      </c>
      <c r="O15" s="119">
        <f>_xlfn.XLOOKUP('Clock Analysis Data'!A15,'Migr Dates Pre'!B:B,'Migr Dates Pre'!M:M)</f>
        <v>-13.5</v>
      </c>
      <c r="P15" s="119">
        <f>_xlfn.XLOOKUP(A15,'Migr Dates Pre'!B:B,'Migr Dates Pre'!N:N)</f>
        <v>-41</v>
      </c>
      <c r="Q15" s="119">
        <f>_xlfn.XLOOKUP(A15,'Migr Dates Post'!B:B,'Migr Dates Post'!I:I)</f>
        <v>48</v>
      </c>
      <c r="R15" s="119">
        <f>_xlfn.XLOOKUP(A15,'Migr Dates Post'!B:B,'Migr Dates Post'!J:J)</f>
        <v>94</v>
      </c>
      <c r="S15" s="119">
        <f>_xlfn.XLOOKUP(A15,'Migr Dates Post'!B:B,'Migr Dates Post'!K:K)</f>
        <v>140</v>
      </c>
      <c r="T15" s="119">
        <f>_xlfn.XLOOKUP(A15,'Migr Dates Post'!B:B,'Migr Dates Post'!L:L)</f>
        <v>47</v>
      </c>
      <c r="U15" s="119">
        <f>_xlfn.XLOOKUP(A15,'Migr Dates Post'!B:B,'Migr Dates Post'!M:M)</f>
        <v>1</v>
      </c>
      <c r="V15" s="119">
        <f>_xlfn.XLOOKUP(A15,'Migr Dates Post'!B:B,'Migr Dates Post'!N:N)</f>
        <v>-45</v>
      </c>
      <c r="W15" s="119">
        <f>_xlfn.XLOOKUP(A15,'Migration Data'!B:B,'Migration Data'!M:M)</f>
        <v>30.925999999999988</v>
      </c>
      <c r="X15" s="132">
        <f>_xlfn.XLOOKUP(A15,'Migration Data'!B:B,'Migration Data'!J:J)</f>
        <v>5684562.43259345</v>
      </c>
      <c r="Y15" s="132">
        <f>_xlfn.XLOOKUP(A15,'Migration Data'!B:B,'Migration Data'!K:K)</f>
        <v>51.082999999999998</v>
      </c>
    </row>
    <row r="16" spans="1:25" x14ac:dyDescent="0.35">
      <c r="A16" s="12" t="s">
        <v>635</v>
      </c>
      <c r="B16" s="12" t="str">
        <f>_xlfn.XLOOKUP(A16,All!B:B,All!L:L)</f>
        <v>Migrant</v>
      </c>
      <c r="C16" s="119">
        <f>_xlfn.XLOOKUP(A16,Clock!B:B,Clock!G:G)</f>
        <v>3</v>
      </c>
      <c r="D16" s="119" t="str">
        <f>_xlfn.XLOOKUP(A16,Clock!B:B,Clock!L:L)</f>
        <v>Q9</v>
      </c>
      <c r="E16" s="119">
        <f>_xlfn.XLOOKUP('Clock Analysis Data'!A16,Clock!B:B,Clock!K:K)</f>
        <v>2</v>
      </c>
      <c r="F16" s="119">
        <f>_xlfn.XLOOKUP(A16,Clock!B:B,Clock!M:M,"NA")</f>
        <v>0.02</v>
      </c>
      <c r="G16" s="119">
        <f>_xlfn.XLOOKUP(A16,'Migration Data'!B:B,'Migration Data'!F:F)</f>
        <v>-113.09847626059999</v>
      </c>
      <c r="H16" s="119">
        <f>_xlfn.XLOOKUP(A16,'Migration Data'!B:B,'Migration Data'!G:G)</f>
        <v>56.9558900669807</v>
      </c>
      <c r="I16" s="119">
        <f>_xlfn.XLOOKUP(A16,'Migration Data'!B:B,'Migration Data'!H:H,"NA")</f>
        <v>-96.443298339846393</v>
      </c>
      <c r="J16" s="119">
        <f>_xlfn.XLOOKUP(A16,'Migration Data'!B:B,'Migration Data'!I:I,"NA")</f>
        <v>19.8593139645678</v>
      </c>
      <c r="K16" s="119">
        <f>_xlfn.XLOOKUP(A16,'Migr Dates Pre'!B:B,'Migr Dates Pre'!I:I)</f>
        <v>70</v>
      </c>
      <c r="L16" s="119">
        <f>_xlfn.XLOOKUP(A16,'Migr Dates Pre'!B:B,'Migr Dates Pre'!J:J)</f>
        <v>126</v>
      </c>
      <c r="M16" s="119">
        <f>_xlfn.XLOOKUP(A16,'Migr Dates Pre'!B:B,'Migr Dates Pre'!K:K)</f>
        <v>182</v>
      </c>
      <c r="N16" s="119">
        <f>_xlfn.XLOOKUP(A16,'Migr Dates Pre'!B:B,'Migr Dates Pre'!L:L)</f>
        <v>20</v>
      </c>
      <c r="O16" s="119">
        <f>_xlfn.XLOOKUP('Clock Analysis Data'!A16,'Migr Dates Pre'!B:B,'Migr Dates Pre'!M:M)</f>
        <v>-36</v>
      </c>
      <c r="P16" s="119">
        <f>_xlfn.XLOOKUP(A16,'Migr Dates Pre'!B:B,'Migr Dates Pre'!N:N)</f>
        <v>-92</v>
      </c>
      <c r="Q16" s="119">
        <f>_xlfn.XLOOKUP(A16,'Migr Dates Post'!B:B,'Migr Dates Post'!I:I)</f>
        <v>37</v>
      </c>
      <c r="R16" s="119">
        <f>_xlfn.XLOOKUP(A16,'Migr Dates Post'!B:B,'Migr Dates Post'!J:J)</f>
        <v>89.5</v>
      </c>
      <c r="S16" s="119">
        <f>_xlfn.XLOOKUP(A16,'Migr Dates Post'!B:B,'Migr Dates Post'!K:K)</f>
        <v>142</v>
      </c>
      <c r="T16" s="119">
        <f>_xlfn.XLOOKUP(A16,'Migr Dates Post'!B:B,'Migr Dates Post'!L:L)</f>
        <v>58</v>
      </c>
      <c r="U16" s="119">
        <f>_xlfn.XLOOKUP(A16,'Migr Dates Post'!B:B,'Migr Dates Post'!M:M)</f>
        <v>5.5</v>
      </c>
      <c r="V16" s="119">
        <f>_xlfn.XLOOKUP(A16,'Migr Dates Post'!B:B,'Migr Dates Post'!N:N)</f>
        <v>-47</v>
      </c>
      <c r="W16" s="119">
        <f>_xlfn.XLOOKUP(A16,'Migration Data'!B:B,'Migration Data'!M:M)</f>
        <v>25.974999999999994</v>
      </c>
      <c r="X16" s="132">
        <f>_xlfn.XLOOKUP(A16,'Migration Data'!B:B,'Migration Data'!J:J)</f>
        <v>4341762.3098192103</v>
      </c>
      <c r="Y16" s="132">
        <f>_xlfn.XLOOKUP(A16,'Migration Data'!B:B,'Migration Data'!K:K)</f>
        <v>38.92</v>
      </c>
    </row>
    <row r="17" spans="1:25" x14ac:dyDescent="0.35">
      <c r="A17" s="12" t="s">
        <v>50</v>
      </c>
      <c r="B17" s="12" t="str">
        <f>_xlfn.XLOOKUP(A17,All!B:B,All!L:L)</f>
        <v>Migrant</v>
      </c>
      <c r="C17" s="119">
        <f>_xlfn.XLOOKUP(A17,Clock!B:B,Clock!G:G)</f>
        <v>3</v>
      </c>
      <c r="D17" s="119" t="str">
        <f>_xlfn.XLOOKUP(A17,Clock!B:B,Clock!L:L)</f>
        <v>Q9</v>
      </c>
      <c r="E17" s="119">
        <f>_xlfn.XLOOKUP('Clock Analysis Data'!A17,Clock!B:B,Clock!K:K)</f>
        <v>5</v>
      </c>
      <c r="F17" s="119">
        <f>_xlfn.XLOOKUP(A17,Clock!B:B,Clock!M:M,"NA")</f>
        <v>0.46279999999999999</v>
      </c>
      <c r="G17" s="119">
        <f>_xlfn.XLOOKUP(A17,'Migration Data'!B:B,'Migration Data'!F:F)</f>
        <v>74.923580726763504</v>
      </c>
      <c r="H17" s="119">
        <f>_xlfn.XLOOKUP(A17,'Migration Data'!B:B,'Migration Data'!G:G)</f>
        <v>60.526693827750201</v>
      </c>
      <c r="I17" s="119">
        <f>_xlfn.XLOOKUP(A17,'Migration Data'!B:B,'Migration Data'!H:H,"NA")</f>
        <v>20.269962411308299</v>
      </c>
      <c r="J17" s="119">
        <f>_xlfn.XLOOKUP(A17,'Migration Data'!B:B,'Migration Data'!I:I,"NA")</f>
        <v>-7.1147414441515</v>
      </c>
      <c r="K17" s="119">
        <f>_xlfn.XLOOKUP(A17,'Migr Dates Pre'!B:B,'Migr Dates Pre'!I:I)</f>
        <v>56</v>
      </c>
      <c r="L17" s="119">
        <f>_xlfn.XLOOKUP(A17,'Migr Dates Pre'!B:B,'Migr Dates Pre'!J:J)</f>
        <v>112</v>
      </c>
      <c r="M17" s="119">
        <f>_xlfn.XLOOKUP(A17,'Migr Dates Pre'!B:B,'Migr Dates Pre'!K:K)</f>
        <v>168</v>
      </c>
      <c r="N17" s="119">
        <f>_xlfn.XLOOKUP(A17,'Migr Dates Pre'!B:B,'Migr Dates Pre'!L:L)</f>
        <v>34</v>
      </c>
      <c r="O17" s="119">
        <f>_xlfn.XLOOKUP('Clock Analysis Data'!A17,'Migr Dates Pre'!B:B,'Migr Dates Pre'!M:M)</f>
        <v>-22</v>
      </c>
      <c r="P17" s="119">
        <f>_xlfn.XLOOKUP(A17,'Migr Dates Pre'!B:B,'Migr Dates Pre'!N:N)</f>
        <v>-78</v>
      </c>
      <c r="Q17" s="119">
        <f>_xlfn.XLOOKUP(A17,'Migr Dates Post'!B:B,'Migr Dates Post'!I:I)</f>
        <v>30</v>
      </c>
      <c r="R17" s="119">
        <f>_xlfn.XLOOKUP(A17,'Migr Dates Post'!B:B,'Migr Dates Post'!J:J)</f>
        <v>93</v>
      </c>
      <c r="S17" s="119">
        <f>_xlfn.XLOOKUP(A17,'Migr Dates Post'!B:B,'Migr Dates Post'!K:K)</f>
        <v>156</v>
      </c>
      <c r="T17" s="119">
        <f>_xlfn.XLOOKUP(A17,'Migr Dates Post'!B:B,'Migr Dates Post'!L:L)</f>
        <v>65</v>
      </c>
      <c r="U17" s="119">
        <f>_xlfn.XLOOKUP(A17,'Migr Dates Post'!B:B,'Migr Dates Post'!M:M)</f>
        <v>2</v>
      </c>
      <c r="V17" s="119">
        <f>_xlfn.XLOOKUP(A17,'Migr Dates Post'!B:B,'Migr Dates Post'!N:N)</f>
        <v>-61</v>
      </c>
      <c r="W17" s="119">
        <f>_xlfn.XLOOKUP(A17,'Migration Data'!B:B,'Migration Data'!M:M)</f>
        <v>55.712000000000003</v>
      </c>
      <c r="X17" s="132">
        <f>_xlfn.XLOOKUP(A17,'Migration Data'!B:B,'Migration Data'!J:J)</f>
        <v>8875372.7708696593</v>
      </c>
      <c r="Y17" s="132">
        <f>_xlfn.XLOOKUP(A17,'Migration Data'!B:B,'Migration Data'!K:K)</f>
        <v>79.168000000000006</v>
      </c>
    </row>
    <row r="18" spans="1:25" x14ac:dyDescent="0.35">
      <c r="A18" s="12" t="s">
        <v>43</v>
      </c>
      <c r="B18" s="12" t="str">
        <f>_xlfn.XLOOKUP(A18,All!B:B,All!L:L)</f>
        <v>Migrant</v>
      </c>
      <c r="C18" s="119">
        <f>_xlfn.XLOOKUP(A18,Clock!B:B,Clock!G:G)</f>
        <v>2</v>
      </c>
      <c r="D18" s="119" t="str">
        <f>_xlfn.XLOOKUP(A18,Clock!B:B,Clock!L:L)</f>
        <v>Q11</v>
      </c>
      <c r="E18" s="119">
        <f>_xlfn.XLOOKUP('Clock Analysis Data'!A18,Clock!B:B,Clock!K:K)</f>
        <v>6</v>
      </c>
      <c r="F18" s="119">
        <f>_xlfn.XLOOKUP(A18,Clock!B:B,Clock!M:M,"NA")</f>
        <v>0.58330000000000004</v>
      </c>
      <c r="G18" s="119">
        <f>_xlfn.XLOOKUP(A18,'Migration Data'!B:B,'Migration Data'!F:F)</f>
        <v>-97.062885923117506</v>
      </c>
      <c r="H18" s="119">
        <f>_xlfn.XLOOKUP(A18,'Migration Data'!B:B,'Migration Data'!G:G)</f>
        <v>32.2412821855225</v>
      </c>
      <c r="I18" s="119">
        <f>_xlfn.XLOOKUP(A18,'Migration Data'!B:B,'Migration Data'!H:H,"NA")</f>
        <v>-90.509207577799103</v>
      </c>
      <c r="J18" s="119">
        <f>_xlfn.XLOOKUP(A18,'Migration Data'!B:B,'Migration Data'!I:I,"NA")</f>
        <v>17.678691905196899</v>
      </c>
      <c r="K18" s="119">
        <f>_xlfn.XLOOKUP(A18,'Migr Dates Pre'!B:B,'Migr Dates Pre'!I:I)</f>
        <v>98</v>
      </c>
      <c r="L18" s="119">
        <f>_xlfn.XLOOKUP(A18,'Migr Dates Pre'!B:B,'Migr Dates Pre'!J:J)</f>
        <v>122.5</v>
      </c>
      <c r="M18" s="119">
        <f>_xlfn.XLOOKUP(A18,'Migr Dates Pre'!B:B,'Migr Dates Pre'!K:K)</f>
        <v>147</v>
      </c>
      <c r="N18" s="119">
        <f>_xlfn.XLOOKUP(A18,'Migr Dates Pre'!B:B,'Migr Dates Pre'!L:L)</f>
        <v>-8</v>
      </c>
      <c r="O18" s="119">
        <f>_xlfn.XLOOKUP('Clock Analysis Data'!A18,'Migr Dates Pre'!B:B,'Migr Dates Pre'!M:M)</f>
        <v>-32.5</v>
      </c>
      <c r="P18" s="119">
        <f>_xlfn.XLOOKUP(A18,'Migr Dates Pre'!B:B,'Migr Dates Pre'!N:N)</f>
        <v>-57</v>
      </c>
      <c r="Q18" s="119">
        <f>_xlfn.XLOOKUP(A18,'Migr Dates Post'!B:B,'Migr Dates Post'!I:I)</f>
        <v>23</v>
      </c>
      <c r="R18" s="119">
        <f>_xlfn.XLOOKUP(A18,'Migr Dates Post'!B:B,'Migr Dates Post'!J:J)</f>
        <v>82.5</v>
      </c>
      <c r="S18" s="119">
        <f>_xlfn.XLOOKUP(A18,'Migr Dates Post'!B:B,'Migr Dates Post'!K:K)</f>
        <v>142</v>
      </c>
      <c r="T18" s="119">
        <f>_xlfn.XLOOKUP(A18,'Migr Dates Post'!B:B,'Migr Dates Post'!L:L)</f>
        <v>72</v>
      </c>
      <c r="U18" s="119">
        <f>_xlfn.XLOOKUP(A18,'Migr Dates Post'!B:B,'Migr Dates Post'!M:M)</f>
        <v>12.5</v>
      </c>
      <c r="V18" s="119">
        <f>_xlfn.XLOOKUP(A18,'Migr Dates Post'!B:B,'Migr Dates Post'!N:N)</f>
        <v>-47</v>
      </c>
      <c r="W18" s="119">
        <f>_xlfn.XLOOKUP(A18,'Migration Data'!B:B,'Migration Data'!M:M)</f>
        <v>27.103000000000009</v>
      </c>
      <c r="X18" s="132">
        <f>_xlfn.XLOOKUP(A18,'Migration Data'!B:B,'Migration Data'!J:J)</f>
        <v>1742522.0283397699</v>
      </c>
      <c r="Y18" s="132">
        <f>_xlfn.XLOOKUP(A18,'Migration Data'!B:B,'Migration Data'!K:K)</f>
        <v>15.601000000000001</v>
      </c>
    </row>
    <row r="19" spans="1:25" x14ac:dyDescent="0.35">
      <c r="A19" s="12" t="s">
        <v>159</v>
      </c>
      <c r="B19" s="12" t="str">
        <f>_xlfn.XLOOKUP(A19,All!B:B,All!L:L)</f>
        <v>Migrant</v>
      </c>
      <c r="C19" s="119">
        <f>_xlfn.XLOOKUP(A19,Clock!B:B,Clock!G:G)</f>
        <v>2</v>
      </c>
      <c r="D19" s="119" t="str">
        <f>_xlfn.XLOOKUP(A19,Clock!B:B,Clock!L:L)</f>
        <v>Q14</v>
      </c>
      <c r="E19" s="119">
        <f>_xlfn.XLOOKUP('Clock Analysis Data'!A19,Clock!B:B,Clock!K:K)</f>
        <v>7</v>
      </c>
      <c r="F19" s="119">
        <f>_xlfn.XLOOKUP(A19,Clock!B:B,Clock!M:M,"NA")</f>
        <v>0.60254450261780113</v>
      </c>
      <c r="G19" s="119">
        <f>_xlfn.XLOOKUP(A19,'Migration Data'!B:B,'Migration Data'!F:F)</f>
        <v>25.901984632003099</v>
      </c>
      <c r="H19" s="119">
        <f>_xlfn.XLOOKUP(A19,'Migration Data'!B:B,'Migration Data'!G:G)</f>
        <v>46.264932410195698</v>
      </c>
      <c r="I19" s="119">
        <f>_xlfn.XLOOKUP(A19,'Migration Data'!B:B,'Migration Data'!H:H,"NA")</f>
        <v>31.906677246058099</v>
      </c>
      <c r="J19" s="119">
        <f>_xlfn.XLOOKUP(A19,'Migration Data'!B:B,'Migration Data'!I:I,"NA")</f>
        <v>31.536071777690399</v>
      </c>
      <c r="K19" s="119">
        <f>_xlfn.XLOOKUP(A19,'Migr Dates Pre'!B:B,'Migr Dates Pre'!I:I)</f>
        <v>56</v>
      </c>
      <c r="L19" s="119">
        <f>_xlfn.XLOOKUP(A19,'Migr Dates Pre'!B:B,'Migr Dates Pre'!J:J)</f>
        <v>94.5</v>
      </c>
      <c r="M19" s="119">
        <f>_xlfn.XLOOKUP(A19,'Migr Dates Pre'!B:B,'Migr Dates Pre'!K:K)</f>
        <v>133</v>
      </c>
      <c r="N19" s="119">
        <f>_xlfn.XLOOKUP(A19,'Migr Dates Pre'!B:B,'Migr Dates Pre'!L:L)</f>
        <v>34</v>
      </c>
      <c r="O19" s="119">
        <f>_xlfn.XLOOKUP('Clock Analysis Data'!A19,'Migr Dates Pre'!B:B,'Migr Dates Pre'!M:M)</f>
        <v>-4.5</v>
      </c>
      <c r="P19" s="119">
        <f>_xlfn.XLOOKUP(A19,'Migr Dates Pre'!B:B,'Migr Dates Pre'!N:N)</f>
        <v>-43</v>
      </c>
      <c r="Q19" s="119">
        <f>_xlfn.XLOOKUP(A19,'Migr Dates Post'!B:B,'Migr Dates Post'!I:I)</f>
        <v>79</v>
      </c>
      <c r="R19" s="119">
        <f>_xlfn.XLOOKUP(A19,'Migr Dates Post'!B:B,'Migr Dates Post'!J:J)</f>
        <v>121</v>
      </c>
      <c r="S19" s="119">
        <f>_xlfn.XLOOKUP(A19,'Migr Dates Post'!B:B,'Migr Dates Post'!K:K)</f>
        <v>163</v>
      </c>
      <c r="T19" s="119">
        <f>_xlfn.XLOOKUP(A19,'Migr Dates Post'!B:B,'Migr Dates Post'!L:L)</f>
        <v>16</v>
      </c>
      <c r="U19" s="119">
        <f>_xlfn.XLOOKUP(A19,'Migr Dates Post'!B:B,'Migr Dates Post'!M:M)</f>
        <v>-26</v>
      </c>
      <c r="V19" s="119">
        <f>_xlfn.XLOOKUP(A19,'Migr Dates Post'!B:B,'Migr Dates Post'!N:N)</f>
        <v>-68</v>
      </c>
      <c r="W19" s="119">
        <f>_xlfn.XLOOKUP(A19,'Migration Data'!B:B,'Migration Data'!M:M)</f>
        <v>19.935000000000002</v>
      </c>
      <c r="X19" s="132">
        <f>_xlfn.XLOOKUP(A19,'Migration Data'!B:B,'Migration Data'!J:J)</f>
        <v>1714766.2292934</v>
      </c>
      <c r="Y19" s="132">
        <f>_xlfn.XLOOKUP(A19,'Migration Data'!B:B,'Migration Data'!K:K)</f>
        <v>15.132</v>
      </c>
    </row>
    <row r="20" spans="1:25" x14ac:dyDescent="0.35">
      <c r="A20" s="12" t="s">
        <v>161</v>
      </c>
      <c r="B20" s="12" t="str">
        <f>_xlfn.XLOOKUP(A20,All!B:B,All!L:L)</f>
        <v>Migrant</v>
      </c>
      <c r="C20" s="119">
        <f>_xlfn.XLOOKUP(A20,Clock!B:B,Clock!G:G)</f>
        <v>5</v>
      </c>
      <c r="D20" s="119" t="str">
        <f>_xlfn.XLOOKUP(A20,Clock!B:B,Clock!L:L)</f>
        <v>Q13</v>
      </c>
      <c r="E20" s="119">
        <f>_xlfn.XLOOKUP('Clock Analysis Data'!A20,Clock!B:B,Clock!K:K)</f>
        <v>5</v>
      </c>
      <c r="F20" s="119">
        <f>_xlfn.XLOOKUP(A20,Clock!B:B,Clock!M:M,"NA")</f>
        <v>0.53860396039603964</v>
      </c>
      <c r="G20" s="119">
        <f>_xlfn.XLOOKUP(A20,'Migration Data'!B:B,'Migration Data'!F:F)</f>
        <v>99.639977887872007</v>
      </c>
      <c r="H20" s="119">
        <f>_xlfn.XLOOKUP(A20,'Migration Data'!B:B,'Migration Data'!G:G)</f>
        <v>53.1838584184474</v>
      </c>
      <c r="I20" s="119">
        <f>_xlfn.XLOOKUP(A20,'Migration Data'!B:B,'Migration Data'!H:H,"NA")</f>
        <v>67.422485351917402</v>
      </c>
      <c r="J20" s="119">
        <f>_xlfn.XLOOKUP(A20,'Migration Data'!B:B,'Migration Data'!I:I,"NA")</f>
        <v>23.944885254151099</v>
      </c>
      <c r="K20" s="119">
        <f>_xlfn.XLOOKUP(A20,'Migr Dates Pre'!B:B,'Migr Dates Pre'!I:I)</f>
        <v>91</v>
      </c>
      <c r="L20" s="119">
        <f>_xlfn.XLOOKUP(A20,'Migr Dates Pre'!B:B,'Migr Dates Pre'!J:J)</f>
        <v>127.5</v>
      </c>
      <c r="M20" s="119">
        <f>_xlfn.XLOOKUP(A20,'Migr Dates Pre'!B:B,'Migr Dates Pre'!K:K)</f>
        <v>164</v>
      </c>
      <c r="N20" s="119">
        <f>_xlfn.XLOOKUP(A20,'Migr Dates Pre'!B:B,'Migr Dates Pre'!L:L)</f>
        <v>-1</v>
      </c>
      <c r="O20" s="119">
        <f>_xlfn.XLOOKUP('Clock Analysis Data'!A20,'Migr Dates Pre'!B:B,'Migr Dates Pre'!M:M)</f>
        <v>-37.5</v>
      </c>
      <c r="P20" s="119">
        <f>_xlfn.XLOOKUP(A20,'Migr Dates Pre'!B:B,'Migr Dates Pre'!N:N)</f>
        <v>-74</v>
      </c>
      <c r="Q20" s="119">
        <f>_xlfn.XLOOKUP(A20,'Migr Dates Post'!B:B,'Migr Dates Post'!I:I)</f>
        <v>38</v>
      </c>
      <c r="R20" s="119">
        <f>_xlfn.XLOOKUP(A20,'Migr Dates Post'!B:B,'Migr Dates Post'!J:J)</f>
        <v>80</v>
      </c>
      <c r="S20" s="119">
        <f>_xlfn.XLOOKUP(A20,'Migr Dates Post'!B:B,'Migr Dates Post'!K:K)</f>
        <v>122</v>
      </c>
      <c r="T20" s="119">
        <f>_xlfn.XLOOKUP(A20,'Migr Dates Post'!B:B,'Migr Dates Post'!L:L)</f>
        <v>57</v>
      </c>
      <c r="U20" s="119">
        <f>_xlfn.XLOOKUP(A20,'Migr Dates Post'!B:B,'Migr Dates Post'!M:M)</f>
        <v>15</v>
      </c>
      <c r="V20" s="119">
        <f>_xlfn.XLOOKUP(A20,'Migr Dates Post'!B:B,'Migr Dates Post'!N:N)</f>
        <v>-27</v>
      </c>
      <c r="W20" s="119">
        <f>_xlfn.XLOOKUP(A20,'Migration Data'!B:B,'Migration Data'!M:M)</f>
        <v>53.566999999999993</v>
      </c>
      <c r="X20" s="132">
        <f>_xlfn.XLOOKUP(A20,'Migration Data'!B:B,'Migration Data'!J:J)</f>
        <v>4222780.71050457</v>
      </c>
      <c r="Y20" s="132">
        <f>_xlfn.XLOOKUP(A20,'Migration Data'!B:B,'Migration Data'!K:K)</f>
        <v>38.353999999999999</v>
      </c>
    </row>
    <row r="21" spans="1:25" x14ac:dyDescent="0.35">
      <c r="A21" s="12" t="s">
        <v>52</v>
      </c>
      <c r="B21" s="12" t="str">
        <f>_xlfn.XLOOKUP(A21,All!B:B,All!L:L)</f>
        <v>Partial</v>
      </c>
      <c r="C21" s="119">
        <f>_xlfn.XLOOKUP(A21,Clock!B:B,Clock!G:G)</f>
        <v>2</v>
      </c>
      <c r="D21" s="119" t="s">
        <v>270</v>
      </c>
      <c r="E21" s="119">
        <f>_xlfn.XLOOKUP('Clock Analysis Data'!A21,Clock!B:B,Clock!K:K)</f>
        <v>2</v>
      </c>
      <c r="F21" s="119">
        <f>_xlfn.XLOOKUP(A21,Clock!B:B,Clock!M:M,"NA")</f>
        <v>0.09</v>
      </c>
      <c r="G21" s="119">
        <f>_xlfn.XLOOKUP(A21,'Migration Data'!B:B,'Migration Data'!F:F)</f>
        <v>20.063376377031201</v>
      </c>
      <c r="H21" s="119">
        <f>_xlfn.XLOOKUP(A21,'Migration Data'!B:B,'Migration Data'!G:G)</f>
        <v>50.095388292072997</v>
      </c>
      <c r="I21" s="119">
        <f>_xlfn.XLOOKUP(A21,'Migration Data'!B:B,'Migration Data'!H:H,"NA")</f>
        <v>11.7494440052316</v>
      </c>
      <c r="J21" s="119">
        <f>_xlfn.XLOOKUP(A21,'Migration Data'!B:B,'Migration Data'!I:I,"NA")</f>
        <v>44.597384471830601</v>
      </c>
      <c r="K21" s="119">
        <f>_xlfn.XLOOKUP(A21,'Migr Dates Pre'!B:B,'Migr Dates Pre'!I:I)</f>
        <v>66</v>
      </c>
      <c r="L21" s="119">
        <f>_xlfn.XLOOKUP(A21,'Migr Dates Pre'!B:B,'Migr Dates Pre'!J:J)</f>
        <v>93.5</v>
      </c>
      <c r="M21" s="119">
        <f>_xlfn.XLOOKUP(A21,'Migr Dates Pre'!B:B,'Migr Dates Pre'!K:K)</f>
        <v>121</v>
      </c>
      <c r="N21" s="119">
        <f>_xlfn.XLOOKUP(A21,'Migr Dates Pre'!B:B,'Migr Dates Pre'!L:L)</f>
        <v>24</v>
      </c>
      <c r="O21" s="119">
        <f>_xlfn.XLOOKUP('Clock Analysis Data'!A21,'Migr Dates Pre'!B:B,'Migr Dates Pre'!M:M)</f>
        <v>-3.5</v>
      </c>
      <c r="P21" s="119">
        <f>_xlfn.XLOOKUP(A21,'Migr Dates Pre'!B:B,'Migr Dates Pre'!N:N)</f>
        <v>-31</v>
      </c>
      <c r="Q21" s="119">
        <f>_xlfn.XLOOKUP(A21,'Migr Dates Post'!B:B,'Migr Dates Post'!I:I)</f>
        <v>51</v>
      </c>
      <c r="R21" s="119">
        <f>_xlfn.XLOOKUP(A21,'Migr Dates Post'!B:B,'Migr Dates Post'!J:J)</f>
        <v>98</v>
      </c>
      <c r="S21" s="119">
        <f>_xlfn.XLOOKUP(A21,'Migr Dates Post'!B:B,'Migr Dates Post'!K:K)</f>
        <v>145</v>
      </c>
      <c r="T21" s="119">
        <f>_xlfn.XLOOKUP(A21,'Migr Dates Post'!B:B,'Migr Dates Post'!L:L)</f>
        <v>44</v>
      </c>
      <c r="U21" s="119">
        <f>_xlfn.XLOOKUP(A21,'Migr Dates Post'!B:B,'Migr Dates Post'!M:M)</f>
        <v>-3</v>
      </c>
      <c r="V21" s="119">
        <f>_xlfn.XLOOKUP(A21,'Migr Dates Post'!B:B,'Migr Dates Post'!N:N)</f>
        <v>-50</v>
      </c>
      <c r="W21" s="119">
        <f>_xlfn.XLOOKUP(A21,'Migration Data'!B:B,'Migration Data'!M:M)</f>
        <v>51.823000000000008</v>
      </c>
      <c r="X21" s="132">
        <f>_xlfn.XLOOKUP(A21,'Migration Data'!B:B,'Migration Data'!J:J)</f>
        <v>875528.03283350496</v>
      </c>
      <c r="Y21" s="132">
        <f>_xlfn.XLOOKUP(A21,'Migration Data'!B:B,'Migration Data'!K:K)</f>
        <v>8.25</v>
      </c>
    </row>
    <row r="22" spans="1:25" x14ac:dyDescent="0.35">
      <c r="A22" s="12" t="s">
        <v>32</v>
      </c>
      <c r="B22" s="12" t="str">
        <f>_xlfn.XLOOKUP(A22,All!B:B,All!L:L)</f>
        <v>Migrant</v>
      </c>
      <c r="C22" s="119">
        <f>_xlfn.XLOOKUP(A22,Clock!B:B,Clock!G:G)</f>
        <v>4</v>
      </c>
      <c r="D22" s="119" t="str">
        <f>_xlfn.XLOOKUP(A22,Clock!B:B,Clock!L:L)</f>
        <v>Q9</v>
      </c>
      <c r="E22" s="119">
        <f>_xlfn.XLOOKUP('Clock Analysis Data'!A22,Clock!B:B,Clock!K:K)</f>
        <v>6</v>
      </c>
      <c r="F22" s="119">
        <f>_xlfn.XLOOKUP(A22,Clock!B:B,Clock!M:M,"NA")</f>
        <v>0.79</v>
      </c>
      <c r="G22" s="119">
        <f>_xlfn.XLOOKUP(A22,'Migration Data'!B:B,'Migration Data'!F:F)</f>
        <v>-159.723876953558</v>
      </c>
      <c r="H22" s="119">
        <f>_xlfn.XLOOKUP(A22,'Migration Data'!B:B,'Migration Data'!G:G)</f>
        <v>66.762084960852206</v>
      </c>
      <c r="I22" s="119">
        <f>_xlfn.XLOOKUP(A22,'Migration Data'!B:B,'Migration Data'!H:H,"NA")</f>
        <v>172.94</v>
      </c>
      <c r="J22" s="119">
        <f>_xlfn.XLOOKUP(A22,'Migration Data'!B:B,'Migration Data'!I:I,"NA")</f>
        <v>-42.84</v>
      </c>
      <c r="K22" s="119">
        <f>_xlfn.XLOOKUP(A22,'Migr Dates Pre'!B:B,'Migr Dates Pre'!I:I)</f>
        <v>77</v>
      </c>
      <c r="L22" s="119">
        <f>_xlfn.XLOOKUP(A22,'Migr Dates Pre'!B:B,'Migr Dates Pre'!J:J)</f>
        <v>126</v>
      </c>
      <c r="M22" s="119">
        <f>_xlfn.XLOOKUP(A22,'Migr Dates Pre'!B:B,'Migr Dates Pre'!K:K)</f>
        <v>175</v>
      </c>
      <c r="N22" s="119">
        <f>_xlfn.XLOOKUP(A22,'Migr Dates Pre'!B:B,'Migr Dates Pre'!L:L)</f>
        <v>13</v>
      </c>
      <c r="O22" s="119">
        <f>_xlfn.XLOOKUP('Clock Analysis Data'!A22,'Migr Dates Pre'!B:B,'Migr Dates Pre'!M:M)</f>
        <v>-36</v>
      </c>
      <c r="P22" s="119">
        <f>_xlfn.XLOOKUP(A22,'Migr Dates Pre'!B:B,'Migr Dates Pre'!N:N)</f>
        <v>-85</v>
      </c>
      <c r="Q22" s="119">
        <f>_xlfn.XLOOKUP(A22,'Migr Dates Post'!B:B,'Migr Dates Post'!I:I)</f>
        <v>23</v>
      </c>
      <c r="R22" s="119">
        <f>_xlfn.XLOOKUP(A22,'Migr Dates Post'!B:B,'Migr Dates Post'!J:J)</f>
        <v>82.5</v>
      </c>
      <c r="S22" s="119">
        <f>_xlfn.XLOOKUP(A22,'Migr Dates Post'!B:B,'Migr Dates Post'!K:K)</f>
        <v>142</v>
      </c>
      <c r="T22" s="119">
        <f>_xlfn.XLOOKUP(A22,'Migr Dates Post'!B:B,'Migr Dates Post'!L:L)</f>
        <v>72</v>
      </c>
      <c r="U22" s="119">
        <f>_xlfn.XLOOKUP(A22,'Migr Dates Post'!B:B,'Migr Dates Post'!M:M)</f>
        <v>12.5</v>
      </c>
      <c r="V22" s="119">
        <f>_xlfn.XLOOKUP(A22,'Migr Dates Post'!B:B,'Migr Dates Post'!N:N)</f>
        <v>-47</v>
      </c>
      <c r="W22" s="119">
        <f>_xlfn.XLOOKUP(A22,'Migration Data'!B:B,'Migration Data'!M:M)</f>
        <v>20.603000000000009</v>
      </c>
      <c r="X22" s="132">
        <f>_xlfn.XLOOKUP(A22,'Migration Data'!B:B,'Migration Data'!J:J)</f>
        <v>12388216.662</v>
      </c>
      <c r="Y22" s="132">
        <f>_xlfn.XLOOKUP(A22,'Migration Data'!B:B,'Migration Data'!K:K)</f>
        <v>111.285</v>
      </c>
    </row>
    <row r="23" spans="1:25" x14ac:dyDescent="0.35">
      <c r="A23" s="12" t="s">
        <v>58</v>
      </c>
      <c r="B23" s="12" t="str">
        <f>_xlfn.XLOOKUP(A23,All!B:B,All!L:L)</f>
        <v>Migrant</v>
      </c>
      <c r="C23" s="119">
        <f>_xlfn.XLOOKUP(A23,Clock!B:B,Clock!G:G)</f>
        <v>1</v>
      </c>
      <c r="D23" s="119" t="str">
        <f>_xlfn.XLOOKUP(A23,Clock!B:B,Clock!L:L)</f>
        <v>Q6</v>
      </c>
      <c r="E23" s="119">
        <f>_xlfn.XLOOKUP('Clock Analysis Data'!A23,Clock!B:B,Clock!K:K)</f>
        <v>1</v>
      </c>
      <c r="F23" s="119">
        <f>_xlfn.XLOOKUP(A23,Clock!B:B,Clock!M:M,"NA")</f>
        <v>0.72199999999999998</v>
      </c>
      <c r="G23" s="119">
        <f>_xlfn.XLOOKUP(A23,'Migration Data'!B:B,'Migration Data'!F:F)</f>
        <v>-90.136730549244106</v>
      </c>
      <c r="H23" s="119">
        <f>_xlfn.XLOOKUP(A23,'Migration Data'!B:B,'Migration Data'!G:G)</f>
        <v>53.183977058090399</v>
      </c>
      <c r="I23" s="119">
        <f>_xlfn.XLOOKUP(A23,'Migration Data'!B:B,'Migration Data'!H:H,"NA")</f>
        <v>-68.140868487547806</v>
      </c>
      <c r="J23" s="119">
        <f>_xlfn.XLOOKUP(A23,'Migration Data'!B:B,'Migration Data'!I:I,"NA")</f>
        <v>1.67143554788752</v>
      </c>
      <c r="K23" s="119">
        <f>_xlfn.XLOOKUP(A23,'Migr Dates Pre'!B:B,'Migr Dates Pre'!I:I)</f>
        <v>105</v>
      </c>
      <c r="L23" s="119">
        <f>_xlfn.XLOOKUP(A23,'Migr Dates Pre'!B:B,'Migr Dates Pre'!J:J)</f>
        <v>136.5</v>
      </c>
      <c r="M23" s="119">
        <f>_xlfn.XLOOKUP(A23,'Migr Dates Pre'!B:B,'Migr Dates Pre'!K:K)</f>
        <v>168</v>
      </c>
      <c r="N23" s="119">
        <f>_xlfn.XLOOKUP(A23,'Migr Dates Pre'!B:B,'Migr Dates Pre'!L:L)</f>
        <v>-15</v>
      </c>
      <c r="O23" s="119">
        <f>_xlfn.XLOOKUP('Clock Analysis Data'!A23,'Migr Dates Pre'!B:B,'Migr Dates Pre'!M:M)</f>
        <v>-46.5</v>
      </c>
      <c r="P23" s="119">
        <f>_xlfn.XLOOKUP(A23,'Migr Dates Pre'!B:B,'Migr Dates Pre'!N:N)</f>
        <v>-78</v>
      </c>
      <c r="Q23" s="119">
        <f>_xlfn.XLOOKUP(A23,'Migr Dates Post'!B:B,'Migr Dates Post'!I:I)</f>
        <v>44</v>
      </c>
      <c r="R23" s="119">
        <f>_xlfn.XLOOKUP(A23,'Migr Dates Post'!B:B,'Migr Dates Post'!J:J)</f>
        <v>103.5</v>
      </c>
      <c r="S23" s="119">
        <f>_xlfn.XLOOKUP(A23,'Migr Dates Post'!B:B,'Migr Dates Post'!K:K)</f>
        <v>163</v>
      </c>
      <c r="T23" s="119">
        <f>_xlfn.XLOOKUP(A23,'Migr Dates Post'!B:B,'Migr Dates Post'!L:L)</f>
        <v>51</v>
      </c>
      <c r="U23" s="119">
        <f>_xlfn.XLOOKUP(A23,'Migr Dates Post'!B:B,'Migr Dates Post'!M:M)</f>
        <v>-8.5</v>
      </c>
      <c r="V23" s="119">
        <f>_xlfn.XLOOKUP(A23,'Migr Dates Post'!B:B,'Migr Dates Post'!N:N)</f>
        <v>-68</v>
      </c>
      <c r="W23" s="119">
        <f>_xlfn.XLOOKUP(A23,'Migration Data'!B:B,'Migration Data'!M:M)</f>
        <v>27.161000000000001</v>
      </c>
      <c r="X23" s="132">
        <f>_xlfn.XLOOKUP(A23,'Migration Data'!B:B,'Migration Data'!J:J)</f>
        <v>6060057.3693232397</v>
      </c>
      <c r="Y23" s="132">
        <f>_xlfn.XLOOKUP(A23,'Migration Data'!B:B,'Migration Data'!K:K)</f>
        <v>52.484999999999999</v>
      </c>
    </row>
    <row r="24" spans="1:25" x14ac:dyDescent="0.35">
      <c r="A24" s="12" t="s">
        <v>37</v>
      </c>
      <c r="B24" s="12" t="str">
        <f>_xlfn.XLOOKUP(A24,All!B:B,All!L:L)</f>
        <v>Migrant</v>
      </c>
      <c r="C24" s="119">
        <f>_xlfn.XLOOKUP(A24,Clock!B:B,Clock!G:G)</f>
        <v>1</v>
      </c>
      <c r="D24" s="119" t="str">
        <f>_xlfn.XLOOKUP(A24,Clock!B:B,Clock!L:L)</f>
        <v>Q12</v>
      </c>
      <c r="E24" s="119">
        <f>_xlfn.XLOOKUP('Clock Analysis Data'!A24,Clock!B:B,Clock!K:K)</f>
        <v>4</v>
      </c>
      <c r="F24" s="119">
        <f>_xlfn.XLOOKUP(A24,Clock!B:B,Clock!M:M,"NA")</f>
        <v>0.32700000000000001</v>
      </c>
      <c r="G24" s="119">
        <f>_xlfn.XLOOKUP(A24,'Migration Data'!B:B,'Migration Data'!F:F)</f>
        <v>28.037422584355401</v>
      </c>
      <c r="H24" s="119">
        <f>_xlfn.XLOOKUP(A24,'Migration Data'!B:B,'Migration Data'!G:G)</f>
        <v>50.029301410382999</v>
      </c>
      <c r="I24" s="119">
        <f>_xlfn.XLOOKUP(A24,'Migration Data'!B:B,'Migration Data'!H:H,"NA")</f>
        <v>30.0919580813155</v>
      </c>
      <c r="J24" s="119">
        <f>_xlfn.XLOOKUP(A24,'Migration Data'!B:B,'Migration Data'!I:I,"NA")</f>
        <v>-14.187588382534701</v>
      </c>
      <c r="K24" s="119">
        <f>_xlfn.XLOOKUP(A24,'Migr Dates Pre'!B:B,'Migr Dates Pre'!I:I)</f>
        <v>76</v>
      </c>
      <c r="L24" s="119">
        <f>_xlfn.XLOOKUP(A24,'Migr Dates Pre'!B:B,'Migr Dates Pre'!J:J)</f>
        <v>108</v>
      </c>
      <c r="M24" s="119">
        <f>_xlfn.XLOOKUP(A24,'Migr Dates Pre'!B:B,'Migr Dates Pre'!K:K)</f>
        <v>140</v>
      </c>
      <c r="N24" s="119">
        <f>_xlfn.XLOOKUP(A24,'Migr Dates Pre'!B:B,'Migr Dates Pre'!L:L)</f>
        <v>14</v>
      </c>
      <c r="O24" s="119">
        <f>_xlfn.XLOOKUP('Clock Analysis Data'!A24,'Migr Dates Pre'!B:B,'Migr Dates Pre'!M:M)</f>
        <v>-18</v>
      </c>
      <c r="P24" s="119">
        <f>_xlfn.XLOOKUP(A24,'Migr Dates Pre'!B:B,'Migr Dates Pre'!N:N)</f>
        <v>-50</v>
      </c>
      <c r="Q24" s="119">
        <f>_xlfn.XLOOKUP(A24,'Migr Dates Post'!B:B,'Migr Dates Post'!I:I)</f>
        <v>41</v>
      </c>
      <c r="R24" s="119">
        <f>_xlfn.XLOOKUP(A24,'Migr Dates Post'!B:B,'Migr Dates Post'!J:J)</f>
        <v>87</v>
      </c>
      <c r="S24" s="119">
        <f>_xlfn.XLOOKUP(A24,'Migr Dates Post'!B:B,'Migr Dates Post'!K:K)</f>
        <v>133</v>
      </c>
      <c r="T24" s="119">
        <f>_xlfn.XLOOKUP(A24,'Migr Dates Post'!B:B,'Migr Dates Post'!L:L)</f>
        <v>54</v>
      </c>
      <c r="U24" s="119">
        <f>_xlfn.XLOOKUP(A24,'Migr Dates Post'!B:B,'Migr Dates Post'!M:M)</f>
        <v>8</v>
      </c>
      <c r="V24" s="119">
        <f>_xlfn.XLOOKUP(A24,'Migr Dates Post'!B:B,'Migr Dates Post'!N:N)</f>
        <v>-38</v>
      </c>
      <c r="W24" s="119">
        <f>_xlfn.XLOOKUP(A24,'Migration Data'!B:B,'Migration Data'!M:M)</f>
        <v>1.2129999999999939</v>
      </c>
      <c r="X24" s="132">
        <f>_xlfn.XLOOKUP(A24,'Migration Data'!B:B,'Migration Data'!J:J)</f>
        <v>7116059.2196028205</v>
      </c>
      <c r="Y24" s="132">
        <f>_xlfn.XLOOKUP(A24,'Migration Data'!B:B,'Migration Data'!K:K)</f>
        <v>63.743000000000002</v>
      </c>
    </row>
    <row r="25" spans="1:25" x14ac:dyDescent="0.35">
      <c r="A25" s="12" t="s">
        <v>133</v>
      </c>
      <c r="B25" s="12" t="str">
        <f>_xlfn.XLOOKUP(A25,All!B:B,All!L:L)</f>
        <v>Migrant</v>
      </c>
      <c r="C25" s="119">
        <f>_xlfn.XLOOKUP('Clock Analysis Data'!A25,'NCBI Suppl Data'!B:B,'NCBI Suppl Data'!G:G)</f>
        <v>1</v>
      </c>
      <c r="D25" s="119" t="str">
        <f>_xlfn.XLOOKUP(A25,'NCBI Suppl Data'!B:B,'NCBI Suppl Data'!H:H)</f>
        <v>Q9</v>
      </c>
      <c r="E25" s="119" t="s">
        <v>497</v>
      </c>
      <c r="F25" s="119" t="str">
        <f>_xlfn.XLOOKUP(A25,Clock!B:B,Clock!M:M,"NA")</f>
        <v>NA</v>
      </c>
      <c r="G25" s="119">
        <f>_xlfn.XLOOKUP(A25,'Migration Data'!B:B,'Migration Data'!F:F)</f>
        <v>67.022326551703102</v>
      </c>
      <c r="H25" s="119">
        <f>_xlfn.XLOOKUP(A25,'Migration Data'!B:B,'Migration Data'!G:G)</f>
        <v>43.7797718515328</v>
      </c>
      <c r="I25" s="119">
        <f>_xlfn.XLOOKUP(A25,'Migration Data'!B:B,'Migration Data'!H:H,"NA")</f>
        <v>77.620246574680706</v>
      </c>
      <c r="J25" s="119">
        <f>_xlfn.XLOOKUP(A25,'Migration Data'!B:B,'Migration Data'!I:I,"NA")</f>
        <v>22.0655994680993</v>
      </c>
      <c r="K25" s="119">
        <f>_xlfn.XLOOKUP(A25,'Migr Dates Pre'!B:B,'Migr Dates Pre'!I:I)</f>
        <v>70</v>
      </c>
      <c r="L25" s="119">
        <f>_xlfn.XLOOKUP(A25,'Migr Dates Pre'!B:B,'Migr Dates Pre'!J:J)</f>
        <v>106</v>
      </c>
      <c r="M25" s="119">
        <f>_xlfn.XLOOKUP(A25,'Migr Dates Pre'!B:B,'Migr Dates Pre'!K:K)</f>
        <v>142</v>
      </c>
      <c r="N25" s="119">
        <f>_xlfn.XLOOKUP(A25,'Migr Dates Pre'!B:B,'Migr Dates Pre'!L:L)</f>
        <v>20</v>
      </c>
      <c r="O25" s="119">
        <f>_xlfn.XLOOKUP('Clock Analysis Data'!A25,'Migr Dates Pre'!B:B,'Migr Dates Pre'!M:M)</f>
        <v>-16</v>
      </c>
      <c r="P25" s="119">
        <f>_xlfn.XLOOKUP(A25,'Migr Dates Pre'!B:B,'Migr Dates Pre'!N:N)</f>
        <v>-52</v>
      </c>
      <c r="Q25" s="119">
        <f>_xlfn.XLOOKUP(A25,'Migr Dates Post'!B:B,'Migr Dates Post'!I:I)</f>
        <v>32</v>
      </c>
      <c r="R25" s="119">
        <f>_xlfn.XLOOKUP(A25,'Migr Dates Post'!B:B,'Migr Dates Post'!J:J)</f>
        <v>60.5</v>
      </c>
      <c r="S25" s="119">
        <f>_xlfn.XLOOKUP(A25,'Migr Dates Post'!B:B,'Migr Dates Post'!K:K)</f>
        <v>89</v>
      </c>
      <c r="T25" s="119">
        <f>_xlfn.XLOOKUP(A25,'Migr Dates Post'!B:B,'Migr Dates Post'!L:L)</f>
        <v>63</v>
      </c>
      <c r="U25" s="119">
        <f>_xlfn.XLOOKUP(A25,'Migr Dates Post'!B:B,'Migr Dates Post'!M:M)</f>
        <v>34.5</v>
      </c>
      <c r="V25" s="119">
        <f>_xlfn.XLOOKUP(A25,'Migr Dates Post'!B:B,'Migr Dates Post'!N:N)</f>
        <v>6</v>
      </c>
      <c r="W25" s="119">
        <f>_xlfn.XLOOKUP(A25,'Migration Data'!B:B,'Migration Data'!M:M)</f>
        <v>27.788000000000011</v>
      </c>
      <c r="X25" s="132">
        <f>_xlfn.XLOOKUP(A25,'Migration Data'!B:B,'Migration Data'!J:J)</f>
        <v>2599011.00789002</v>
      </c>
      <c r="Y25" s="132">
        <f>_xlfn.XLOOKUP(A25,'Migration Data'!B:B,'Migration Data'!K:K)</f>
        <v>23.731999999999999</v>
      </c>
    </row>
    <row r="26" spans="1:25" x14ac:dyDescent="0.35">
      <c r="A26" s="120" t="s">
        <v>434</v>
      </c>
      <c r="B26" s="12" t="str">
        <f>_xlfn.XLOOKUP(A26,All!B:B,All!L:L)</f>
        <v>Partial</v>
      </c>
      <c r="C26" s="119">
        <f>_xlfn.XLOOKUP(A26,Clock!B:B,Clock!G:G)</f>
        <v>2</v>
      </c>
      <c r="D26" s="119" t="str">
        <f>_xlfn.XLOOKUP(A26,Clock!B:B,Clock!L:L)</f>
        <v>Q11</v>
      </c>
      <c r="E26" s="119">
        <f>_xlfn.XLOOKUP('Clock Analysis Data'!A26,Clock!B:B,Clock!K:K)</f>
        <v>1</v>
      </c>
      <c r="F26" s="119">
        <f>_xlfn.XLOOKUP(A26,Clock!B:B,Clock!M:M,"NA")</f>
        <v>0</v>
      </c>
      <c r="G26" s="119">
        <f>_xlfn.XLOOKUP(A26,'Migration Data'!B:B,'Migration Data'!F:F)</f>
        <v>49.206481933594397</v>
      </c>
      <c r="H26" s="119">
        <f>_xlfn.XLOOKUP(A26,'Migration Data'!B:B,'Migration Data'!G:G)</f>
        <v>39.079101562586999</v>
      </c>
      <c r="I26" s="119">
        <f>_xlfn.XLOOKUP(A26,'Migration Data'!B:B,'Migration Data'!H:H,"NA")</f>
        <v>50.911210002261299</v>
      </c>
      <c r="J26" s="119">
        <f>_xlfn.XLOOKUP(A26,'Migration Data'!B:B,'Migration Data'!I:I,"NA")</f>
        <v>30.010257516038799</v>
      </c>
      <c r="K26" s="119">
        <f>_xlfn.XLOOKUP(A26,'Migr Dates Pre'!B:B,'Migr Dates Pre'!I:I)</f>
        <v>65</v>
      </c>
      <c r="L26" s="119">
        <f>_xlfn.XLOOKUP(A26,'Migr Dates Pre'!B:B,'Migr Dates Pre'!J:J)</f>
        <v>99.5</v>
      </c>
      <c r="M26" s="119">
        <f>_xlfn.XLOOKUP(A26,'Migr Dates Pre'!B:B,'Migr Dates Pre'!K:K)</f>
        <v>134</v>
      </c>
      <c r="N26" s="119">
        <f>_xlfn.XLOOKUP(A26,'Migr Dates Pre'!B:B,'Migr Dates Pre'!L:L)</f>
        <v>25</v>
      </c>
      <c r="O26" s="119">
        <f>_xlfn.XLOOKUP('Clock Analysis Data'!A26,'Migr Dates Pre'!B:B,'Migr Dates Pre'!M:M)</f>
        <v>-9.5</v>
      </c>
      <c r="P26" s="119">
        <f>_xlfn.XLOOKUP(A26,'Migr Dates Pre'!B:B,'Migr Dates Pre'!N:N)</f>
        <v>-44</v>
      </c>
      <c r="Q26" s="119">
        <f>_xlfn.XLOOKUP(A26,'Migr Dates Post'!B:B,'Migr Dates Post'!I:I)</f>
        <v>55</v>
      </c>
      <c r="R26" s="119">
        <f>_xlfn.XLOOKUP(A26,'Migr Dates Post'!B:B,'Migr Dates Post'!J:J)</f>
        <v>100</v>
      </c>
      <c r="S26" s="119">
        <f>_xlfn.XLOOKUP(A26,'Migr Dates Post'!B:B,'Migr Dates Post'!K:K)</f>
        <v>145</v>
      </c>
      <c r="T26" s="119">
        <f>_xlfn.XLOOKUP(A26,'Migr Dates Post'!B:B,'Migr Dates Post'!L:L)</f>
        <v>40</v>
      </c>
      <c r="U26" s="119">
        <f>_xlfn.XLOOKUP(A26,'Migr Dates Post'!B:B,'Migr Dates Post'!M:M)</f>
        <v>-5</v>
      </c>
      <c r="V26" s="119">
        <f>_xlfn.XLOOKUP(A26,'Migr Dates Post'!B:B,'Migr Dates Post'!N:N)</f>
        <v>-50</v>
      </c>
      <c r="W26" s="119">
        <f>_xlfn.XLOOKUP(A26,'Migration Data'!B:B,'Migration Data'!M:M)</f>
        <v>10.02600000000001</v>
      </c>
      <c r="X26" s="132">
        <f>_xlfn.XLOOKUP(A26,'Migration Data'!B:B,'Migration Data'!J:J)</f>
        <v>1018070.4661527</v>
      </c>
      <c r="Y26" s="132">
        <f>_xlfn.XLOOKUP(A26,'Migration Data'!B:B,'Migration Data'!K:K)</f>
        <v>9.17</v>
      </c>
    </row>
    <row r="27" spans="1:25" x14ac:dyDescent="0.35">
      <c r="A27" s="12" t="s">
        <v>634</v>
      </c>
      <c r="B27" s="12" t="str">
        <f>_xlfn.XLOOKUP(A27,All!B:B,All!L:L)</f>
        <v>Migrant</v>
      </c>
      <c r="C27" s="119">
        <f>_xlfn.XLOOKUP(A27,Clock!B:B,Clock!G:G)</f>
        <v>6</v>
      </c>
      <c r="D27" s="119" t="str">
        <f>_xlfn.XLOOKUP(A27,Clock!B:B,Clock!L:L)</f>
        <v>Q10</v>
      </c>
      <c r="E27" s="119">
        <f>_xlfn.XLOOKUP('Clock Analysis Data'!A27,Clock!B:B,Clock!K:K)</f>
        <v>2</v>
      </c>
      <c r="F27" s="119">
        <f>_xlfn.XLOOKUP(A27,Clock!B:B,Clock!M:M,"NA")</f>
        <v>0.27900000000000003</v>
      </c>
      <c r="G27" s="119">
        <f>_xlfn.XLOOKUP(A27,'Migration Data'!B:B,'Migration Data'!F:F)</f>
        <v>-125.9749259956</v>
      </c>
      <c r="H27" s="119">
        <f>_xlfn.XLOOKUP(A27,'Migration Data'!B:B,'Migration Data'!G:G)</f>
        <v>49.345163563587299</v>
      </c>
      <c r="I27" s="119">
        <f>_xlfn.XLOOKUP(A27,'Migration Data'!B:B,'Migration Data'!H:H,"NA")</f>
        <v>-89.750955721692094</v>
      </c>
      <c r="J27" s="119">
        <f>_xlfn.XLOOKUP(A27,'Migration Data'!B:B,'Migration Data'!I:I,"NA")</f>
        <v>15.838578522033499</v>
      </c>
      <c r="K27" s="119">
        <f>_xlfn.XLOOKUP(A27,'Migr Dates Pre'!B:B,'Migr Dates Pre'!I:I)</f>
        <v>63</v>
      </c>
      <c r="L27" s="119">
        <f>_xlfn.XLOOKUP(A27,'Migr Dates Pre'!B:B,'Migr Dates Pre'!J:J)</f>
        <v>119</v>
      </c>
      <c r="M27" s="119">
        <f>_xlfn.XLOOKUP(A27,'Migr Dates Pre'!B:B,'Migr Dates Pre'!K:K)</f>
        <v>175</v>
      </c>
      <c r="N27" s="119">
        <f>_xlfn.XLOOKUP(A27,'Migr Dates Pre'!B:B,'Migr Dates Pre'!L:L)</f>
        <v>27</v>
      </c>
      <c r="O27" s="119">
        <f>_xlfn.XLOOKUP('Clock Analysis Data'!A27,'Migr Dates Pre'!B:B,'Migr Dates Pre'!M:M)</f>
        <v>-29</v>
      </c>
      <c r="P27" s="119">
        <f>_xlfn.XLOOKUP(A27,'Migr Dates Pre'!B:B,'Migr Dates Pre'!N:N)</f>
        <v>-85</v>
      </c>
      <c r="Q27" s="119">
        <f>_xlfn.XLOOKUP(A27,'Migr Dates Post'!B:B,'Migr Dates Post'!I:I)</f>
        <v>65</v>
      </c>
      <c r="R27" s="119">
        <f>_xlfn.XLOOKUP(A27,'Migr Dates Post'!B:B,'Migr Dates Post'!J:J)</f>
        <v>107</v>
      </c>
      <c r="S27" s="119">
        <f>_xlfn.XLOOKUP(A27,'Migr Dates Post'!B:B,'Migr Dates Post'!K:K)</f>
        <v>149</v>
      </c>
      <c r="T27" s="119">
        <f>_xlfn.XLOOKUP(A27,'Migr Dates Post'!B:B,'Migr Dates Post'!L:L)</f>
        <v>30</v>
      </c>
      <c r="U27" s="119">
        <f>_xlfn.XLOOKUP(A27,'Migr Dates Post'!B:B,'Migr Dates Post'!M:M)</f>
        <v>-12</v>
      </c>
      <c r="V27" s="119">
        <f>_xlfn.XLOOKUP(A27,'Migr Dates Post'!B:B,'Migr Dates Post'!N:N)</f>
        <v>-54</v>
      </c>
      <c r="W27" s="119">
        <f>_xlfn.XLOOKUP(A27,'Migration Data'!B:B,'Migration Data'!M:M)</f>
        <v>59.418999999999997</v>
      </c>
      <c r="X27" s="132">
        <f>_xlfn.XLOOKUP(A27,'Migration Data'!B:B,'Migration Data'!J:J)</f>
        <v>4950693.3837655</v>
      </c>
      <c r="Y27" s="132">
        <f>_xlfn.XLOOKUP(A27,'Migration Data'!B:B,'Migration Data'!K:K)</f>
        <v>45.057000000000002</v>
      </c>
    </row>
    <row r="28" spans="1:25" x14ac:dyDescent="0.35">
      <c r="A28" s="120" t="s">
        <v>464</v>
      </c>
      <c r="B28" s="12" t="str">
        <f>_xlfn.XLOOKUP(A28,All!B:B,All!L:L)</f>
        <v>Resident</v>
      </c>
      <c r="C28" s="119">
        <f>_xlfn.XLOOKUP('Clock Analysis Data'!A28,'NCBI Suppl Data'!B:B,'NCBI Suppl Data'!G:G)</f>
        <v>11</v>
      </c>
      <c r="D28" s="119" t="str">
        <f>_xlfn.XLOOKUP(A28,'NCBI Suppl Data'!B:B,'NCBI Suppl Data'!H:H)</f>
        <v>Q11</v>
      </c>
      <c r="E28" s="119" t="s">
        <v>497</v>
      </c>
      <c r="F28" s="119" t="str">
        <f>_xlfn.XLOOKUP(A28,Clock!B:B,Clock!M:M,"NA")</f>
        <v>NA</v>
      </c>
      <c r="G28" s="119">
        <f>_xlfn.XLOOKUP(A28,'Migration Data'!B:B,'Migration Data'!F:F)</f>
        <v>70.950683593972698</v>
      </c>
      <c r="H28" s="119">
        <f>_xlfn.XLOOKUP(A28,'Migration Data'!B:B,'Migration Data'!G:G)</f>
        <v>65.642700195057998</v>
      </c>
      <c r="I28" s="119">
        <f>_xlfn.XLOOKUP(A28,'Migration Data'!B:B,'Migration Data'!H:H,"NA")</f>
        <v>27.4051399233688</v>
      </c>
      <c r="J28" s="119">
        <f>_xlfn.XLOOKUP(A28,'Migration Data'!B:B,'Migration Data'!I:I,"NA")</f>
        <v>36.666217938207303</v>
      </c>
      <c r="K28" s="119">
        <f>_xlfn.XLOOKUP(A28,'Migr Dates Pre'!B:B,'Migr Dates Pre'!I:I)</f>
        <v>62</v>
      </c>
      <c r="L28" s="119">
        <f>_xlfn.XLOOKUP(A28,'Migr Dates Pre'!B:B,'Migr Dates Pre'!J:J)</f>
        <v>98.5</v>
      </c>
      <c r="M28" s="119">
        <f>_xlfn.XLOOKUP(A28,'Migr Dates Pre'!B:B,'Migr Dates Pre'!K:K)</f>
        <v>135</v>
      </c>
      <c r="N28" s="119">
        <f>_xlfn.XLOOKUP(A28,'Migr Dates Pre'!B:B,'Migr Dates Pre'!L:L)</f>
        <v>28</v>
      </c>
      <c r="O28" s="119">
        <f>_xlfn.XLOOKUP('Clock Analysis Data'!A28,'Migr Dates Pre'!B:B,'Migr Dates Pre'!M:M)</f>
        <v>-8.5</v>
      </c>
      <c r="P28" s="119">
        <f>_xlfn.XLOOKUP(A28,'Migr Dates Pre'!B:B,'Migr Dates Pre'!N:N)</f>
        <v>-45</v>
      </c>
      <c r="Q28" s="119">
        <f>_xlfn.XLOOKUP(A28,'Migr Dates Post'!B:B,'Migr Dates Post'!I:I)</f>
        <v>59</v>
      </c>
      <c r="R28" s="119">
        <f>_xlfn.XLOOKUP(A28,'Migr Dates Post'!B:B,'Migr Dates Post'!J:J)</f>
        <v>102.5</v>
      </c>
      <c r="S28" s="119">
        <f>_xlfn.XLOOKUP(A28,'Migr Dates Post'!B:B,'Migr Dates Post'!K:K)</f>
        <v>146</v>
      </c>
      <c r="T28" s="119">
        <f>_xlfn.XLOOKUP(A28,'Migr Dates Post'!B:B,'Migr Dates Post'!L:L)</f>
        <v>36</v>
      </c>
      <c r="U28" s="119">
        <f>_xlfn.XLOOKUP(A28,'Migr Dates Post'!B:B,'Migr Dates Post'!M:M)</f>
        <v>-7.5</v>
      </c>
      <c r="V28" s="119">
        <f>_xlfn.XLOOKUP(A28,'Migr Dates Post'!B:B,'Migr Dates Post'!N:N)</f>
        <v>-51</v>
      </c>
      <c r="W28" s="119">
        <f>_xlfn.XLOOKUP(A28,'Migration Data'!B:B,'Migration Data'!M:M)</f>
        <v>62.825000000000003</v>
      </c>
      <c r="X28" s="132">
        <f>_xlfn.XLOOKUP(A28,'Migration Data'!B:B,'Migration Data'!J:J)</f>
        <v>4275668.4065701095</v>
      </c>
      <c r="Y28" s="132">
        <f>_xlfn.XLOOKUP(A28,'Migration Data'!B:B,'Migration Data'!K:K)</f>
        <v>38.347999999999999</v>
      </c>
    </row>
    <row r="29" spans="1:25" x14ac:dyDescent="0.35">
      <c r="A29" s="12" t="s">
        <v>89</v>
      </c>
      <c r="B29" s="12" t="str">
        <f>_xlfn.XLOOKUP(A29,All!B:B,All!L:L)</f>
        <v>Migrant</v>
      </c>
      <c r="C29" s="119">
        <f>_xlfn.XLOOKUP(A29,Clock!B:B,Clock!G:G)</f>
        <v>4</v>
      </c>
      <c r="D29" s="119" t="str">
        <f>_xlfn.XLOOKUP(A29,Clock!B:B,Clock!L:L)</f>
        <v>Q12</v>
      </c>
      <c r="E29" s="119">
        <f>_xlfn.XLOOKUP('Clock Analysis Data'!A29,Clock!B:B,Clock!K:K)</f>
        <v>4</v>
      </c>
      <c r="F29" s="119">
        <f>_xlfn.XLOOKUP(A29,Clock!B:B,Clock!M:M,"NA")</f>
        <v>0.5</v>
      </c>
      <c r="G29" s="119">
        <f>_xlfn.XLOOKUP(A29,'Migration Data'!B:B,'Migration Data'!F:F)</f>
        <v>70.730051618367</v>
      </c>
      <c r="H29" s="119">
        <f>_xlfn.XLOOKUP(A29,'Migration Data'!B:B,'Migration Data'!G:G)</f>
        <v>56.444552364760902</v>
      </c>
      <c r="I29" s="119">
        <f>_xlfn.XLOOKUP(A29,'Migration Data'!B:B,'Migration Data'!H:H,"NA")</f>
        <v>21.360235262057198</v>
      </c>
      <c r="J29" s="119">
        <f>_xlfn.XLOOKUP(A29,'Migration Data'!B:B,'Migration Data'!I:I,"NA")</f>
        <v>8.63966147880903</v>
      </c>
      <c r="K29" s="119">
        <f>_xlfn.XLOOKUP(A29,'Migr Dates Pre'!B:B,'Migr Dates Pre'!I:I)</f>
        <v>49</v>
      </c>
      <c r="L29" s="119">
        <f>_xlfn.XLOOKUP(A29,'Migr Dates Pre'!B:B,'Migr Dates Pre'!J:J)</f>
        <v>105</v>
      </c>
      <c r="M29" s="119">
        <f>_xlfn.XLOOKUP(A29,'Migr Dates Pre'!B:B,'Migr Dates Pre'!K:K)</f>
        <v>161</v>
      </c>
      <c r="N29" s="119">
        <f>_xlfn.XLOOKUP(A29,'Migr Dates Pre'!B:B,'Migr Dates Pre'!L:L)</f>
        <v>41</v>
      </c>
      <c r="O29" s="119">
        <f>_xlfn.XLOOKUP('Clock Analysis Data'!A29,'Migr Dates Pre'!B:B,'Migr Dates Pre'!M:M)</f>
        <v>-15</v>
      </c>
      <c r="P29" s="119">
        <f>_xlfn.XLOOKUP(A29,'Migr Dates Pre'!B:B,'Migr Dates Pre'!N:N)</f>
        <v>-71</v>
      </c>
      <c r="Q29" s="119">
        <f>_xlfn.XLOOKUP(A29,'Migr Dates Post'!B:B,'Migr Dates Post'!I:I)</f>
        <v>44</v>
      </c>
      <c r="R29" s="119">
        <f>_xlfn.XLOOKUP(A29,'Migr Dates Post'!B:B,'Migr Dates Post'!J:J)</f>
        <v>100</v>
      </c>
      <c r="S29" s="119">
        <f>_xlfn.XLOOKUP(A29,'Migr Dates Post'!B:B,'Migr Dates Post'!K:K)</f>
        <v>156</v>
      </c>
      <c r="T29" s="119">
        <f>_xlfn.XLOOKUP(A29,'Migr Dates Post'!B:B,'Migr Dates Post'!L:L)</f>
        <v>51</v>
      </c>
      <c r="U29" s="119">
        <f>_xlfn.XLOOKUP(A29,'Migr Dates Post'!B:B,'Migr Dates Post'!M:M)</f>
        <v>-5</v>
      </c>
      <c r="V29" s="119">
        <f>_xlfn.XLOOKUP(A29,'Migr Dates Post'!B:B,'Migr Dates Post'!N:N)</f>
        <v>-61</v>
      </c>
      <c r="W29" s="119">
        <f>_xlfn.XLOOKUP(A29,'Migration Data'!B:B,'Migration Data'!M:M)</f>
        <v>59.231999999999999</v>
      </c>
      <c r="X29" s="132">
        <f>_xlfn.XLOOKUP(A29,'Migration Data'!B:B,'Migration Data'!J:J)</f>
        <v>6805664.1583559001</v>
      </c>
      <c r="Y29" s="132">
        <f>_xlfn.XLOOKUP(A29,'Migration Data'!B:B,'Migration Data'!K:K)</f>
        <v>60.930999999999997</v>
      </c>
    </row>
    <row r="30" spans="1:25" x14ac:dyDescent="0.35">
      <c r="A30" s="12" t="s">
        <v>95</v>
      </c>
      <c r="B30" s="12" t="str">
        <f>_xlfn.XLOOKUP(A30,All!B:B,All!L:L)</f>
        <v>Migrant</v>
      </c>
      <c r="C30" s="119">
        <f>_xlfn.XLOOKUP(A30,Clock!B:B,Clock!G:G)</f>
        <v>4</v>
      </c>
      <c r="D30" s="119" t="str">
        <f>_xlfn.XLOOKUP(A30,Clock!B:B,Clock!L:L)</f>
        <v>Q10</v>
      </c>
      <c r="E30" s="119">
        <f>_xlfn.XLOOKUP('Clock Analysis Data'!A30,Clock!B:B,Clock!K:K)</f>
        <v>9</v>
      </c>
      <c r="F30" s="119">
        <f>_xlfn.XLOOKUP(A30,Clock!B:B,Clock!M:M,"NA")</f>
        <v>0.52</v>
      </c>
      <c r="G30" s="119">
        <f>_xlfn.XLOOKUP(A30,'Migration Data'!B:B,'Migration Data'!F:F)</f>
        <v>44.107543859402199</v>
      </c>
      <c r="H30" s="119">
        <f>_xlfn.XLOOKUP(A30,'Migration Data'!B:B,'Migration Data'!G:G)</f>
        <v>50.894690790575702</v>
      </c>
      <c r="I30" s="119">
        <f>_xlfn.XLOOKUP(A30,'Migration Data'!B:B,'Migration Data'!H:H,"NA")</f>
        <v>26.308036064637001</v>
      </c>
      <c r="J30" s="119">
        <f>_xlfn.XLOOKUP(A30,'Migration Data'!B:B,'Migration Data'!I:I,"NA")</f>
        <v>4.7673467232793003</v>
      </c>
      <c r="K30" s="119">
        <f>_xlfn.XLOOKUP(A30,'Migr Dates Pre'!B:B,'Migr Dates Pre'!I:I)</f>
        <v>74</v>
      </c>
      <c r="L30" s="119">
        <f>_xlfn.XLOOKUP(A30,'Migr Dates Pre'!B:B,'Migr Dates Pre'!J:J)</f>
        <v>112</v>
      </c>
      <c r="M30" s="119">
        <f>_xlfn.XLOOKUP(A30,'Migr Dates Pre'!B:B,'Migr Dates Pre'!K:K)</f>
        <v>150</v>
      </c>
      <c r="N30" s="119">
        <f>_xlfn.XLOOKUP(A30,'Migr Dates Pre'!B:B,'Migr Dates Pre'!L:L)</f>
        <v>16</v>
      </c>
      <c r="O30" s="119">
        <f>_xlfn.XLOOKUP('Clock Analysis Data'!A30,'Migr Dates Pre'!B:B,'Migr Dates Pre'!M:M)</f>
        <v>-22</v>
      </c>
      <c r="P30" s="119">
        <f>_xlfn.XLOOKUP(A30,'Migr Dates Pre'!B:B,'Migr Dates Pre'!N:N)</f>
        <v>-60</v>
      </c>
      <c r="Q30" s="119">
        <f>_xlfn.XLOOKUP(A30,'Migr Dates Post'!B:B,'Migr Dates Post'!I:I)</f>
        <v>41</v>
      </c>
      <c r="R30" s="119">
        <f>_xlfn.XLOOKUP(A30,'Migr Dates Post'!B:B,'Migr Dates Post'!J:J)</f>
        <v>82</v>
      </c>
      <c r="S30" s="119">
        <f>_xlfn.XLOOKUP(A30,'Migr Dates Post'!B:B,'Migr Dates Post'!K:K)</f>
        <v>123</v>
      </c>
      <c r="T30" s="119">
        <f>_xlfn.XLOOKUP(A30,'Migr Dates Post'!B:B,'Migr Dates Post'!L:L)</f>
        <v>54</v>
      </c>
      <c r="U30" s="119">
        <f>_xlfn.XLOOKUP(A30,'Migr Dates Post'!B:B,'Migr Dates Post'!M:M)</f>
        <v>13</v>
      </c>
      <c r="V30" s="119">
        <f>_xlfn.XLOOKUP(A30,'Migr Dates Post'!B:B,'Migr Dates Post'!N:N)</f>
        <v>-28</v>
      </c>
      <c r="W30" s="119">
        <f>_xlfn.XLOOKUP(A30,'Migration Data'!B:B,'Migration Data'!M:M)</f>
        <v>24.360000000000014</v>
      </c>
      <c r="X30" s="132">
        <f>_xlfn.XLOOKUP(A30,'Migration Data'!B:B,'Migration Data'!J:J)</f>
        <v>5375790.2550037503</v>
      </c>
      <c r="Y30" s="132">
        <f>_xlfn.XLOOKUP(A30,'Migration Data'!B:B,'Migration Data'!K:K)</f>
        <v>47.895000000000003</v>
      </c>
    </row>
    <row r="31" spans="1:25" x14ac:dyDescent="0.35">
      <c r="A31" s="12" t="s">
        <v>94</v>
      </c>
      <c r="B31" s="12" t="str">
        <f>_xlfn.XLOOKUP(A31,All!B:B,All!L:L)</f>
        <v>Migrant</v>
      </c>
      <c r="C31" s="119">
        <f>_xlfn.XLOOKUP(A31,Clock!B:B,Clock!G:G)</f>
        <v>2</v>
      </c>
      <c r="D31" s="119" t="str">
        <f>_xlfn.XLOOKUP(A31,Clock!B:B,Clock!L:L)</f>
        <v>Q9</v>
      </c>
      <c r="E31" s="119">
        <f>_xlfn.XLOOKUP('Clock Analysis Data'!A31,Clock!B:B,Clock!K:K)</f>
        <v>6</v>
      </c>
      <c r="F31" s="119">
        <f>_xlfn.XLOOKUP(A31,Clock!B:B,Clock!M:M,"NA")</f>
        <v>0.7742</v>
      </c>
      <c r="G31" s="119">
        <f>_xlfn.XLOOKUP(A31,'Migration Data'!B:B,'Migration Data'!F:F)</f>
        <v>6.4042968752006502</v>
      </c>
      <c r="H31" s="119">
        <f>_xlfn.XLOOKUP(A31,'Migration Data'!B:B,'Migration Data'!G:G)</f>
        <v>37.088684082204601</v>
      </c>
      <c r="I31" s="119">
        <f>_xlfn.XLOOKUP(A31,'Migration Data'!B:B,'Migration Data'!H:H,"NA")</f>
        <v>7.82524911056856</v>
      </c>
      <c r="J31" s="119">
        <f>_xlfn.XLOOKUP(A31,'Migration Data'!B:B,'Migration Data'!I:I,"NA")</f>
        <v>16.6919371672954</v>
      </c>
      <c r="K31" s="119">
        <f>_xlfn.XLOOKUP(A31,'Migr Dates Pre'!B:B,'Migr Dates Pre'!I:I)</f>
        <v>61</v>
      </c>
      <c r="L31" s="119">
        <f>_xlfn.XLOOKUP(A31,'Migr Dates Pre'!B:B,'Migr Dates Pre'!J:J)</f>
        <v>97</v>
      </c>
      <c r="M31" s="119">
        <f>_xlfn.XLOOKUP(A31,'Migr Dates Pre'!B:B,'Migr Dates Pre'!K:K)</f>
        <v>133</v>
      </c>
      <c r="N31" s="119">
        <f>_xlfn.XLOOKUP(A31,'Migr Dates Pre'!B:B,'Migr Dates Pre'!L:L)</f>
        <v>29</v>
      </c>
      <c r="O31" s="119">
        <f>_xlfn.XLOOKUP('Clock Analysis Data'!A31,'Migr Dates Pre'!B:B,'Migr Dates Pre'!M:M)</f>
        <v>-7</v>
      </c>
      <c r="P31" s="119">
        <f>_xlfn.XLOOKUP(A31,'Migr Dates Pre'!B:B,'Migr Dates Pre'!N:N)</f>
        <v>-43</v>
      </c>
      <c r="Q31" s="119">
        <f>_xlfn.XLOOKUP(A31,'Migr Dates Post'!B:B,'Migr Dates Post'!I:I)</f>
        <v>51</v>
      </c>
      <c r="R31" s="119">
        <f>_xlfn.XLOOKUP(A31,'Migr Dates Post'!B:B,'Migr Dates Post'!J:J)</f>
        <v>84</v>
      </c>
      <c r="S31" s="119">
        <f>_xlfn.XLOOKUP(A31,'Migr Dates Post'!B:B,'Migr Dates Post'!K:K)</f>
        <v>117</v>
      </c>
      <c r="T31" s="119">
        <f>_xlfn.XLOOKUP(A31,'Migr Dates Post'!B:B,'Migr Dates Post'!L:L)</f>
        <v>44</v>
      </c>
      <c r="U31" s="119">
        <f>_xlfn.XLOOKUP(A31,'Migr Dates Post'!B:B,'Migr Dates Post'!M:M)</f>
        <v>11</v>
      </c>
      <c r="V31" s="119">
        <f>_xlfn.XLOOKUP(A31,'Migr Dates Post'!B:B,'Migr Dates Post'!N:N)</f>
        <v>-22</v>
      </c>
      <c r="W31" s="119">
        <f>_xlfn.XLOOKUP(A31,'Migration Data'!B:B,'Migration Data'!M:M)</f>
        <v>3.1949999999999932</v>
      </c>
      <c r="X31" s="132">
        <f>_xlfn.XLOOKUP(A31,'Migration Data'!B:B,'Migration Data'!J:J)</f>
        <v>2264460.3041929998</v>
      </c>
      <c r="Y31" s="132">
        <f>_xlfn.XLOOKUP(A31,'Migration Data'!B:B,'Migration Data'!K:K)</f>
        <v>21.186</v>
      </c>
    </row>
    <row r="32" spans="1:25" x14ac:dyDescent="0.35">
      <c r="A32" s="12" t="s">
        <v>90</v>
      </c>
      <c r="B32" s="12" t="str">
        <f>_xlfn.XLOOKUP(A32,All!B:B,All!L:L)</f>
        <v>Migrant</v>
      </c>
      <c r="C32" s="119">
        <f>_xlfn.XLOOKUP(A32,Clock!B:B,Clock!G:G)</f>
        <v>1</v>
      </c>
      <c r="D32" s="119" t="str">
        <f>_xlfn.XLOOKUP(A32,Clock!B:B,Clock!L:L)</f>
        <v>Q6</v>
      </c>
      <c r="E32" s="119">
        <f>_xlfn.XLOOKUP('Clock Analysis Data'!A32,Clock!B:B,Clock!K:K)</f>
        <v>2</v>
      </c>
      <c r="F32" s="119">
        <f>_xlfn.XLOOKUP(A32,Clock!B:B,Clock!M:M,"NA")</f>
        <v>6.6699999999999995E-2</v>
      </c>
      <c r="G32" s="119">
        <f>_xlfn.XLOOKUP(A32,'Migration Data'!B:B,'Migration Data'!F:F)</f>
        <v>43.318838649202398</v>
      </c>
      <c r="H32" s="119">
        <f>_xlfn.XLOOKUP(A32,'Migration Data'!B:B,'Migration Data'!G:G)</f>
        <v>50.1956554461499</v>
      </c>
      <c r="I32" s="119">
        <f>_xlfn.XLOOKUP(A32,'Migration Data'!B:B,'Migration Data'!H:H,"NA")</f>
        <v>24.576049218994701</v>
      </c>
      <c r="J32" s="119">
        <f>_xlfn.XLOOKUP(A32,'Migration Data'!B:B,'Migration Data'!I:I,"NA")</f>
        <v>-11.483614045902</v>
      </c>
      <c r="K32" s="119">
        <f>_xlfn.XLOOKUP(A32,'Migr Dates Pre'!B:B,'Migr Dates Pre'!I:I)</f>
        <v>90</v>
      </c>
      <c r="L32" s="119">
        <f>_xlfn.XLOOKUP(A32,'Migr Dates Pre'!B:B,'Migr Dates Pre'!J:J)</f>
        <v>114</v>
      </c>
      <c r="M32" s="119">
        <f>_xlfn.XLOOKUP(A32,'Migr Dates Pre'!B:B,'Migr Dates Pre'!K:K)</f>
        <v>138</v>
      </c>
      <c r="N32" s="119">
        <f>_xlfn.XLOOKUP(A32,'Migr Dates Pre'!B:B,'Migr Dates Pre'!L:L)</f>
        <v>0</v>
      </c>
      <c r="O32" s="119">
        <f>_xlfn.XLOOKUP('Clock Analysis Data'!A32,'Migr Dates Pre'!B:B,'Migr Dates Pre'!M:M)</f>
        <v>-24</v>
      </c>
      <c r="P32" s="119">
        <f>_xlfn.XLOOKUP(A32,'Migr Dates Pre'!B:B,'Migr Dates Pre'!N:N)</f>
        <v>-48</v>
      </c>
      <c r="Q32" s="119">
        <f>_xlfn.XLOOKUP(A32,'Migr Dates Post'!B:B,'Migr Dates Post'!I:I)</f>
        <v>41</v>
      </c>
      <c r="R32" s="119">
        <f>_xlfn.XLOOKUP(A32,'Migr Dates Post'!B:B,'Migr Dates Post'!J:J)</f>
        <v>70.5</v>
      </c>
      <c r="S32" s="119">
        <f>_xlfn.XLOOKUP(A32,'Migr Dates Post'!B:B,'Migr Dates Post'!K:K)</f>
        <v>100</v>
      </c>
      <c r="T32" s="119">
        <f>_xlfn.XLOOKUP(A32,'Migr Dates Post'!B:B,'Migr Dates Post'!L:L)</f>
        <v>54</v>
      </c>
      <c r="U32" s="119">
        <f>_xlfn.XLOOKUP(A32,'Migr Dates Post'!B:B,'Migr Dates Post'!M:M)</f>
        <v>24.5</v>
      </c>
      <c r="V32" s="119">
        <f>_xlfn.XLOOKUP(A32,'Migr Dates Post'!B:B,'Migr Dates Post'!N:N)</f>
        <v>-5</v>
      </c>
      <c r="W32" s="119">
        <f>_xlfn.XLOOKUP(A32,'Migration Data'!B:B,'Migration Data'!M:M)</f>
        <v>20.692000000000007</v>
      </c>
      <c r="X32" s="132">
        <f>_xlfn.XLOOKUP(A32,'Migration Data'!B:B,'Migration Data'!J:J)</f>
        <v>7072637.4714328097</v>
      </c>
      <c r="Y32" s="132">
        <f>_xlfn.XLOOKUP(A32,'Migration Data'!B:B,'Migration Data'!K:K)</f>
        <v>63.707999999999998</v>
      </c>
    </row>
    <row r="33" spans="1:25" x14ac:dyDescent="0.35">
      <c r="A33" s="12" t="s">
        <v>96</v>
      </c>
      <c r="B33" s="12" t="str">
        <f>_xlfn.XLOOKUP(A33,All!B:B,All!L:L)</f>
        <v>Migrant</v>
      </c>
      <c r="C33" s="119">
        <f>_xlfn.XLOOKUP(A33,Clock!B:B,Clock!G:G)</f>
        <v>7</v>
      </c>
      <c r="D33" s="119" t="str">
        <f>_xlfn.XLOOKUP(A33,Clock!B:B,Clock!L:L)</f>
        <v>Q8</v>
      </c>
      <c r="E33" s="119">
        <f>_xlfn.XLOOKUP('Clock Analysis Data'!A33,Clock!B:B,Clock!K:K)</f>
        <v>3</v>
      </c>
      <c r="F33" s="119">
        <f>_xlfn.XLOOKUP(A33,Clock!B:B,Clock!M:M,"NA")</f>
        <v>0.56000000000000005</v>
      </c>
      <c r="G33" s="119">
        <f>_xlfn.XLOOKUP(A33,'Migration Data'!B:B,'Migration Data'!F:F)</f>
        <v>73.802000059489998</v>
      </c>
      <c r="H33" s="119">
        <f>_xlfn.XLOOKUP(A33,'Migration Data'!B:B,'Migration Data'!G:G)</f>
        <v>43.961574388536398</v>
      </c>
      <c r="I33" s="119">
        <f>_xlfn.XLOOKUP(A33,'Migration Data'!B:B,'Migration Data'!H:H,"NA")</f>
        <v>22.878263359964699</v>
      </c>
      <c r="J33" s="119">
        <f>_xlfn.XLOOKUP(A33,'Migration Data'!B:B,'Migration Data'!I:I,"NA")</f>
        <v>10.6469550463333</v>
      </c>
      <c r="K33" s="119">
        <f>_xlfn.XLOOKUP(A33,'Migr Dates Pre'!B:B,'Migr Dates Pre'!I:I)</f>
        <v>49</v>
      </c>
      <c r="L33" s="119">
        <f>_xlfn.XLOOKUP(A33,'Migr Dates Pre'!B:B,'Migr Dates Pre'!J:J)</f>
        <v>91</v>
      </c>
      <c r="M33" s="119">
        <f>_xlfn.XLOOKUP(A33,'Migr Dates Pre'!B:B,'Migr Dates Pre'!K:K)</f>
        <v>133</v>
      </c>
      <c r="N33" s="119">
        <f>_xlfn.XLOOKUP(A33,'Migr Dates Pre'!B:B,'Migr Dates Pre'!L:L)</f>
        <v>41</v>
      </c>
      <c r="O33" s="119">
        <f>_xlfn.XLOOKUP('Clock Analysis Data'!A33,'Migr Dates Pre'!B:B,'Migr Dates Pre'!M:M)</f>
        <v>-1</v>
      </c>
      <c r="P33" s="119">
        <f>_xlfn.XLOOKUP(A33,'Migr Dates Pre'!B:B,'Migr Dates Pre'!N:N)</f>
        <v>-43</v>
      </c>
      <c r="Q33" s="119">
        <f>_xlfn.XLOOKUP(A33,'Migr Dates Post'!B:B,'Migr Dates Post'!I:I)</f>
        <v>30</v>
      </c>
      <c r="R33" s="119">
        <f>_xlfn.XLOOKUP(A33,'Migr Dates Post'!B:B,'Migr Dates Post'!J:J)</f>
        <v>82.5</v>
      </c>
      <c r="S33" s="119">
        <f>_xlfn.XLOOKUP(A33,'Migr Dates Post'!B:B,'Migr Dates Post'!K:K)</f>
        <v>135</v>
      </c>
      <c r="T33" s="119">
        <f>_xlfn.XLOOKUP(A33,'Migr Dates Post'!B:B,'Migr Dates Post'!L:L)</f>
        <v>65</v>
      </c>
      <c r="U33" s="119">
        <f>_xlfn.XLOOKUP(A33,'Migr Dates Post'!B:B,'Migr Dates Post'!M:M)</f>
        <v>12.5</v>
      </c>
      <c r="V33" s="119">
        <f>_xlfn.XLOOKUP(A33,'Migr Dates Post'!B:B,'Migr Dates Post'!N:N)</f>
        <v>-40</v>
      </c>
      <c r="W33" s="119">
        <f>_xlfn.XLOOKUP(A33,'Migration Data'!B:B,'Migration Data'!M:M)</f>
        <v>69.638999999999996</v>
      </c>
      <c r="X33" s="132">
        <f>_xlfn.XLOOKUP(A33,'Migration Data'!B:B,'Migration Data'!J:J)</f>
        <v>6110726.1560789896</v>
      </c>
      <c r="Y33" s="132">
        <f>_xlfn.XLOOKUP(A33,'Migration Data'!B:B,'Migration Data'!K:K)</f>
        <v>54.774999999999999</v>
      </c>
    </row>
    <row r="34" spans="1:25" x14ac:dyDescent="0.35">
      <c r="A34" s="12" t="s">
        <v>82</v>
      </c>
      <c r="B34" s="12" t="str">
        <f>_xlfn.XLOOKUP(A34,All!B:B,All!L:L)</f>
        <v>Migrant</v>
      </c>
      <c r="C34" s="119">
        <f>_xlfn.XLOOKUP(A34,Clock!B:B,Clock!G:G)</f>
        <v>4</v>
      </c>
      <c r="D34" s="119" t="str">
        <f>_xlfn.XLOOKUP(A34,Clock!B:B,Clock!L:L)</f>
        <v>Q11</v>
      </c>
      <c r="E34" s="119">
        <f>_xlfn.XLOOKUP('Clock Analysis Data'!A34,Clock!B:B,Clock!K:K)</f>
        <v>1</v>
      </c>
      <c r="F34" s="119">
        <f>_xlfn.XLOOKUP(A34,Clock!B:B,Clock!M:M,"NA")</f>
        <v>0</v>
      </c>
      <c r="G34" s="119">
        <f>_xlfn.XLOOKUP(A34,'Migration Data'!B:B,'Migration Data'!F:F)</f>
        <v>37.425501775685902</v>
      </c>
      <c r="H34" s="119">
        <f>_xlfn.XLOOKUP(A34,'Migration Data'!B:B,'Migration Data'!G:G)</f>
        <v>47.419854169237396</v>
      </c>
      <c r="I34" s="119">
        <f>_xlfn.XLOOKUP(A34,'Migration Data'!B:B,'Migration Data'!H:H,"NA")</f>
        <v>14.8754757482871</v>
      </c>
      <c r="J34" s="119">
        <f>_xlfn.XLOOKUP(A34,'Migration Data'!B:B,'Migration Data'!I:I,"NA")</f>
        <v>7.0523369863063099</v>
      </c>
      <c r="K34" s="119">
        <f>_xlfn.XLOOKUP(A34,'Migr Dates Pre'!B:B,'Migr Dates Pre'!I:I)</f>
        <v>63</v>
      </c>
      <c r="L34" s="119">
        <f>_xlfn.XLOOKUP(A34,'Migr Dates Pre'!B:B,'Migr Dates Pre'!J:J)</f>
        <v>112</v>
      </c>
      <c r="M34" s="119">
        <f>_xlfn.XLOOKUP(A34,'Migr Dates Pre'!B:B,'Migr Dates Pre'!K:K)</f>
        <v>161</v>
      </c>
      <c r="N34" s="119">
        <f>_xlfn.XLOOKUP(A34,'Migr Dates Pre'!B:B,'Migr Dates Pre'!L:L)</f>
        <v>27</v>
      </c>
      <c r="O34" s="119">
        <f>_xlfn.XLOOKUP('Clock Analysis Data'!A34,'Migr Dates Pre'!B:B,'Migr Dates Pre'!M:M)</f>
        <v>-22</v>
      </c>
      <c r="P34" s="119">
        <f>_xlfn.XLOOKUP(A34,'Migr Dates Pre'!B:B,'Migr Dates Pre'!N:N)</f>
        <v>-71</v>
      </c>
      <c r="Q34" s="119">
        <f>_xlfn.XLOOKUP(A34,'Migr Dates Post'!B:B,'Migr Dates Post'!I:I)</f>
        <v>44</v>
      </c>
      <c r="R34" s="119">
        <f>_xlfn.XLOOKUP(A34,'Migr Dates Post'!B:B,'Migr Dates Post'!J:J)</f>
        <v>114</v>
      </c>
      <c r="S34" s="119">
        <f>_xlfn.XLOOKUP(A34,'Migr Dates Post'!B:B,'Migr Dates Post'!K:K)</f>
        <v>184</v>
      </c>
      <c r="T34" s="119">
        <f>_xlfn.XLOOKUP(A34,'Migr Dates Post'!B:B,'Migr Dates Post'!L:L)</f>
        <v>51</v>
      </c>
      <c r="U34" s="119">
        <f>_xlfn.XLOOKUP(A34,'Migr Dates Post'!B:B,'Migr Dates Post'!M:M)</f>
        <v>-19</v>
      </c>
      <c r="V34" s="119">
        <f>_xlfn.XLOOKUP(A34,'Migr Dates Post'!B:B,'Migr Dates Post'!N:N)</f>
        <v>-89</v>
      </c>
      <c r="W34" s="119">
        <f>_xlfn.XLOOKUP(A34,'Migration Data'!B:B,'Migration Data'!M:M)</f>
        <v>40.27000000000001</v>
      </c>
      <c r="X34" s="132">
        <f>_xlfn.XLOOKUP(A34,'Migration Data'!B:B,'Migration Data'!J:J)</f>
        <v>4961065.0328656901</v>
      </c>
      <c r="Y34" s="132">
        <f>_xlfn.XLOOKUP(A34,'Migration Data'!B:B,'Migration Data'!K:K)</f>
        <v>44.259</v>
      </c>
    </row>
    <row r="35" spans="1:25" x14ac:dyDescent="0.35">
      <c r="A35" s="12" t="s">
        <v>85</v>
      </c>
      <c r="B35" s="12" t="str">
        <f>_xlfn.XLOOKUP(A35,All!B:B,All!L:L)</f>
        <v>Migrant</v>
      </c>
      <c r="C35" s="119">
        <f>_xlfn.XLOOKUP(A35,Clock!B:B,Clock!G:G)</f>
        <v>6</v>
      </c>
      <c r="D35" s="119" t="str">
        <f>_xlfn.XLOOKUP(A35,Clock!B:B,Clock!L:L)</f>
        <v>Q8</v>
      </c>
      <c r="E35" s="119">
        <f>_xlfn.XLOOKUP('Clock Analysis Data'!A35,Clock!B:B,Clock!K:K)</f>
        <v>4</v>
      </c>
      <c r="F35" s="119">
        <f>_xlfn.XLOOKUP(A35,Clock!B:B,Clock!M:M,"NA")</f>
        <v>0.43330000000000002</v>
      </c>
      <c r="G35" s="119">
        <f>_xlfn.XLOOKUP(A35,'Migration Data'!B:B,'Migration Data'!F:F)</f>
        <v>71.007757056319903</v>
      </c>
      <c r="H35" s="119">
        <f>_xlfn.XLOOKUP(A35,'Migration Data'!B:B,'Migration Data'!G:G)</f>
        <v>53.531032562204999</v>
      </c>
      <c r="I35" s="119">
        <f>_xlfn.XLOOKUP(A35,'Migration Data'!B:B,'Migration Data'!H:H,"NA")</f>
        <v>58.249632733322898</v>
      </c>
      <c r="J35" s="119">
        <f>_xlfn.XLOOKUP(A35,'Migration Data'!B:B,'Migration Data'!I:I,"NA")</f>
        <v>16.012803504926499</v>
      </c>
      <c r="K35" s="119">
        <f>_xlfn.XLOOKUP(A35,'Migr Dates Pre'!B:B,'Migr Dates Pre'!I:I)</f>
        <v>84</v>
      </c>
      <c r="L35" s="119">
        <f>_xlfn.XLOOKUP(A35,'Migr Dates Pre'!B:B,'Migr Dates Pre'!J:J)</f>
        <v>115.5</v>
      </c>
      <c r="M35" s="119">
        <f>_xlfn.XLOOKUP(A35,'Migr Dates Pre'!B:B,'Migr Dates Pre'!K:K)</f>
        <v>147</v>
      </c>
      <c r="N35" s="119">
        <f>_xlfn.XLOOKUP(A35,'Migr Dates Pre'!B:B,'Migr Dates Pre'!L:L)</f>
        <v>6</v>
      </c>
      <c r="O35" s="119">
        <f>_xlfn.XLOOKUP('Clock Analysis Data'!A35,'Migr Dates Pre'!B:B,'Migr Dates Pre'!M:M)</f>
        <v>-25.5</v>
      </c>
      <c r="P35" s="119">
        <f>_xlfn.XLOOKUP(A35,'Migr Dates Pre'!B:B,'Migr Dates Pre'!N:N)</f>
        <v>-57</v>
      </c>
      <c r="Q35" s="119">
        <f>_xlfn.XLOOKUP(A35,'Migr Dates Post'!B:B,'Migr Dates Post'!I:I)</f>
        <v>51</v>
      </c>
      <c r="R35" s="119">
        <f>_xlfn.XLOOKUP(A35,'Migr Dates Post'!B:B,'Migr Dates Post'!J:J)</f>
        <v>103.5</v>
      </c>
      <c r="S35" s="119">
        <f>_xlfn.XLOOKUP(A35,'Migr Dates Post'!B:B,'Migr Dates Post'!K:K)</f>
        <v>156</v>
      </c>
      <c r="T35" s="119">
        <f>_xlfn.XLOOKUP(A35,'Migr Dates Post'!B:B,'Migr Dates Post'!L:L)</f>
        <v>44</v>
      </c>
      <c r="U35" s="119">
        <f>_xlfn.XLOOKUP(A35,'Migr Dates Post'!B:B,'Migr Dates Post'!M:M)</f>
        <v>-8.5</v>
      </c>
      <c r="V35" s="119">
        <f>_xlfn.XLOOKUP(A35,'Migr Dates Post'!B:B,'Migr Dates Post'!N:N)</f>
        <v>-61</v>
      </c>
      <c r="W35" s="119">
        <f>_xlfn.XLOOKUP(A35,'Migration Data'!B:B,'Migration Data'!M:M)</f>
        <v>19.143000000000001</v>
      </c>
      <c r="X35" s="132">
        <f>_xlfn.XLOOKUP(A35,'Migration Data'!B:B,'Migration Data'!J:J)</f>
        <v>4309003.4160031201</v>
      </c>
      <c r="Y35" s="132">
        <f>_xlfn.XLOOKUP(A35,'Migration Data'!B:B,'Migration Data'!K:K)</f>
        <v>39</v>
      </c>
    </row>
    <row r="36" spans="1:25" x14ac:dyDescent="0.35">
      <c r="A36" s="12" t="s">
        <v>87</v>
      </c>
      <c r="B36" s="12" t="str">
        <f>_xlfn.XLOOKUP(A36,All!B:B,All!L:L)</f>
        <v>Migrant</v>
      </c>
      <c r="C36" s="119">
        <f>_xlfn.XLOOKUP(A36,Clock!B:B,Clock!G:G)</f>
        <v>1</v>
      </c>
      <c r="D36" s="119" t="str">
        <f>_xlfn.XLOOKUP(A36,Clock!B:B,Clock!L:L)</f>
        <v>Q4</v>
      </c>
      <c r="E36" s="119">
        <f>_xlfn.XLOOKUP('Clock Analysis Data'!A36,Clock!B:B,Clock!K:K)</f>
        <v>1</v>
      </c>
      <c r="F36" s="119">
        <f>_xlfn.XLOOKUP(A36,Clock!B:B,Clock!M:M,"NA")</f>
        <v>0</v>
      </c>
      <c r="G36" s="119">
        <f>_xlfn.XLOOKUP(A36,'Migration Data'!B:B,'Migration Data'!F:F)</f>
        <v>45.346790740910002</v>
      </c>
      <c r="H36" s="119">
        <f>_xlfn.XLOOKUP(A36,'Migration Data'!B:B,'Migration Data'!G:G)</f>
        <v>42.267169803085899</v>
      </c>
      <c r="I36" s="119">
        <f>_xlfn.XLOOKUP(A36,'Migration Data'!B:B,'Migration Data'!H:H,"NA")</f>
        <v>22.016916115746401</v>
      </c>
      <c r="J36" s="119">
        <f>_xlfn.XLOOKUP(A36,'Migration Data'!B:B,'Migration Data'!I:I,"NA")</f>
        <v>-11.136674224284899</v>
      </c>
      <c r="K36" s="119">
        <f>_xlfn.XLOOKUP(A36,'Migr Dates Pre'!B:B,'Migr Dates Pre'!I:I)</f>
        <v>70</v>
      </c>
      <c r="L36" s="119">
        <f>_xlfn.XLOOKUP(A36,'Migr Dates Pre'!B:B,'Migr Dates Pre'!J:J)</f>
        <v>112</v>
      </c>
      <c r="M36" s="119">
        <f>_xlfn.XLOOKUP(A36,'Migr Dates Pre'!B:B,'Migr Dates Pre'!K:K)</f>
        <v>154</v>
      </c>
      <c r="N36" s="119">
        <f>_xlfn.XLOOKUP(A36,'Migr Dates Pre'!B:B,'Migr Dates Pre'!L:L)</f>
        <v>20</v>
      </c>
      <c r="O36" s="119">
        <f>_xlfn.XLOOKUP('Clock Analysis Data'!A36,'Migr Dates Pre'!B:B,'Migr Dates Pre'!M:M)</f>
        <v>-22</v>
      </c>
      <c r="P36" s="119">
        <f>_xlfn.XLOOKUP(A36,'Migr Dates Pre'!B:B,'Migr Dates Pre'!N:N)</f>
        <v>-64</v>
      </c>
      <c r="Q36" s="119">
        <f>_xlfn.XLOOKUP(A36,'Migr Dates Post'!B:B,'Migr Dates Post'!I:I)</f>
        <v>44</v>
      </c>
      <c r="R36" s="119">
        <f>_xlfn.XLOOKUP(A36,'Migr Dates Post'!B:B,'Migr Dates Post'!J:J)</f>
        <v>93</v>
      </c>
      <c r="S36" s="119">
        <f>_xlfn.XLOOKUP(A36,'Migr Dates Post'!B:B,'Migr Dates Post'!K:K)</f>
        <v>142</v>
      </c>
      <c r="T36" s="119">
        <f>_xlfn.XLOOKUP(A36,'Migr Dates Post'!B:B,'Migr Dates Post'!L:L)</f>
        <v>51</v>
      </c>
      <c r="U36" s="119">
        <f>_xlfn.XLOOKUP(A36,'Migr Dates Post'!B:B,'Migr Dates Post'!M:M)</f>
        <v>2</v>
      </c>
      <c r="V36" s="119">
        <f>_xlfn.XLOOKUP(A36,'Migr Dates Post'!B:B,'Migr Dates Post'!N:N)</f>
        <v>-47</v>
      </c>
      <c r="W36" s="119">
        <f>_xlfn.XLOOKUP(A36,'Migration Data'!B:B,'Migration Data'!M:M)</f>
        <v>27.282999999999987</v>
      </c>
      <c r="X36" s="132">
        <f>_xlfn.XLOOKUP(A36,'Migration Data'!B:B,'Migration Data'!J:J)</f>
        <v>6375267.4928300204</v>
      </c>
      <c r="Y36" s="132">
        <f>_xlfn.XLOOKUP(A36,'Migration Data'!B:B,'Migration Data'!K:K)</f>
        <v>57.710999999999999</v>
      </c>
    </row>
    <row r="37" spans="1:25" x14ac:dyDescent="0.35">
      <c r="A37" s="12" t="s">
        <v>83</v>
      </c>
      <c r="B37" s="12" t="str">
        <f>_xlfn.XLOOKUP(A37,All!B:B,All!L:L)</f>
        <v>Migrant</v>
      </c>
      <c r="C37" s="119">
        <f>_xlfn.XLOOKUP(A37,Clock!B:B,Clock!G:G)</f>
        <v>6</v>
      </c>
      <c r="D37" s="119" t="str">
        <f>_xlfn.XLOOKUP(A37,Clock!B:B,Clock!L:L)</f>
        <v>Q8</v>
      </c>
      <c r="E37" s="119">
        <f>_xlfn.XLOOKUP('Clock Analysis Data'!A37,Clock!B:B,Clock!K:K)</f>
        <v>2</v>
      </c>
      <c r="F37" s="119">
        <f>_xlfn.XLOOKUP(A37,Clock!B:B,Clock!M:M,"NA")</f>
        <v>0.33300000000000002</v>
      </c>
      <c r="G37" s="119">
        <f>_xlfn.XLOOKUP(A37,'Migration Data'!B:B,'Migration Data'!F:F)</f>
        <v>55.619760308740602</v>
      </c>
      <c r="H37" s="119">
        <f>_xlfn.XLOOKUP(A37,'Migration Data'!B:B,'Migration Data'!G:G)</f>
        <v>46.776997771319202</v>
      </c>
      <c r="I37" s="119">
        <f>_xlfn.XLOOKUP(A37,'Migration Data'!B:B,'Migration Data'!H:H,"NA")</f>
        <v>13.119873046803701</v>
      </c>
      <c r="J37" s="119">
        <f>_xlfn.XLOOKUP(A37,'Migration Data'!B:B,'Migration Data'!I:I,"NA")</f>
        <v>2.30310058632306</v>
      </c>
      <c r="K37" s="119">
        <f>_xlfn.XLOOKUP(A37,'Migr Dates Pre'!B:B,'Migr Dates Pre'!I:I)</f>
        <v>74</v>
      </c>
      <c r="L37" s="119">
        <f>_xlfn.XLOOKUP(A37,'Migr Dates Pre'!B:B,'Migr Dates Pre'!J:J)</f>
        <v>106</v>
      </c>
      <c r="M37" s="119">
        <f>_xlfn.XLOOKUP(A37,'Migr Dates Pre'!B:B,'Migr Dates Pre'!K:K)</f>
        <v>138</v>
      </c>
      <c r="N37" s="119">
        <f>_xlfn.XLOOKUP(A37,'Migr Dates Pre'!B:B,'Migr Dates Pre'!L:L)</f>
        <v>16</v>
      </c>
      <c r="O37" s="119">
        <f>_xlfn.XLOOKUP('Clock Analysis Data'!A37,'Migr Dates Pre'!B:B,'Migr Dates Pre'!M:M)</f>
        <v>-16</v>
      </c>
      <c r="P37" s="119">
        <f>_xlfn.XLOOKUP(A37,'Migr Dates Pre'!B:B,'Migr Dates Pre'!N:N)</f>
        <v>-48</v>
      </c>
      <c r="Q37" s="119">
        <f>_xlfn.XLOOKUP(A37,'Migr Dates Post'!B:B,'Migr Dates Post'!I:I)</f>
        <v>51</v>
      </c>
      <c r="R37" s="119">
        <f>_xlfn.XLOOKUP(A37,'Migr Dates Post'!B:B,'Migr Dates Post'!J:J)</f>
        <v>100.5</v>
      </c>
      <c r="S37" s="119">
        <f>_xlfn.XLOOKUP(A37,'Migr Dates Post'!B:B,'Migr Dates Post'!K:K)</f>
        <v>150</v>
      </c>
      <c r="T37" s="119">
        <f>_xlfn.XLOOKUP(A37,'Migr Dates Post'!B:B,'Migr Dates Post'!L:L)</f>
        <v>44</v>
      </c>
      <c r="U37" s="119">
        <f>_xlfn.XLOOKUP(A37,'Migr Dates Post'!B:B,'Migr Dates Post'!M:M)</f>
        <v>-5.5</v>
      </c>
      <c r="V37" s="119">
        <f>_xlfn.XLOOKUP(A37,'Migr Dates Post'!B:B,'Migr Dates Post'!N:N)</f>
        <v>-55</v>
      </c>
      <c r="W37" s="119">
        <f>_xlfn.XLOOKUP(A37,'Migration Data'!B:B,'Migration Data'!M:M)</f>
        <v>54.834000000000003</v>
      </c>
      <c r="X37" s="132">
        <f>_xlfn.XLOOKUP(A37,'Migration Data'!B:B,'Migration Data'!J:J)</f>
        <v>6411258.3703979095</v>
      </c>
      <c r="Y37" s="132">
        <f>_xlfn.XLOOKUP(A37,'Migration Data'!B:B,'Migration Data'!K:K)</f>
        <v>57.243000000000002</v>
      </c>
    </row>
    <row r="38" spans="1:25" x14ac:dyDescent="0.35">
      <c r="A38" s="12" t="s">
        <v>92</v>
      </c>
      <c r="B38" s="12" t="str">
        <f>_xlfn.XLOOKUP(A38,All!B:B,All!L:L)</f>
        <v>Migrant</v>
      </c>
      <c r="C38" s="119">
        <f>_xlfn.XLOOKUP(A38,Clock!B:B,Clock!G:G)</f>
        <v>4</v>
      </c>
      <c r="D38" s="119" t="str">
        <f>_xlfn.XLOOKUP(A38,Clock!B:B,Clock!L:L)</f>
        <v>Q7</v>
      </c>
      <c r="E38" s="119">
        <f>_xlfn.XLOOKUP('Clock Analysis Data'!A38,Clock!B:B,Clock!K:K)</f>
        <v>2</v>
      </c>
      <c r="F38" s="119">
        <f>_xlfn.XLOOKUP(A38,Clock!B:B,Clock!M:M,"NA")</f>
        <v>3.4500000000000003E-2</v>
      </c>
      <c r="G38" s="119">
        <f>_xlfn.XLOOKUP(A38,'Migration Data'!B:B,'Migration Data'!F:F)</f>
        <v>42.558661849083897</v>
      </c>
      <c r="H38" s="119">
        <f>_xlfn.XLOOKUP(A38,'Migration Data'!B:B,'Migration Data'!G:G)</f>
        <v>45.519324716729997</v>
      </c>
      <c r="I38" s="119">
        <f>_xlfn.XLOOKUP(A38,'Migration Data'!B:B,'Migration Data'!H:H,"NA")</f>
        <v>14.5249780434653</v>
      </c>
      <c r="J38" s="119">
        <f>_xlfn.XLOOKUP(A38,'Migration Data'!B:B,'Migration Data'!I:I,"NA")</f>
        <v>12.763041455917101</v>
      </c>
      <c r="K38" s="119">
        <f>_xlfn.XLOOKUP(A38,'Migr Dates Pre'!B:B,'Migr Dates Pre'!I:I)</f>
        <v>91</v>
      </c>
      <c r="L38" s="119">
        <f>_xlfn.XLOOKUP(A38,'Migr Dates Pre'!B:B,'Migr Dates Pre'!J:J)</f>
        <v>122.5</v>
      </c>
      <c r="M38" s="119">
        <f>_xlfn.XLOOKUP(A38,'Migr Dates Pre'!B:B,'Migr Dates Pre'!K:K)</f>
        <v>154</v>
      </c>
      <c r="N38" s="119">
        <f>_xlfn.XLOOKUP(A38,'Migr Dates Pre'!B:B,'Migr Dates Pre'!L:L)</f>
        <v>-1</v>
      </c>
      <c r="O38" s="119">
        <f>_xlfn.XLOOKUP('Clock Analysis Data'!A38,'Migr Dates Pre'!B:B,'Migr Dates Pre'!M:M)</f>
        <v>-32.5</v>
      </c>
      <c r="P38" s="119">
        <f>_xlfn.XLOOKUP(A38,'Migr Dates Pre'!B:B,'Migr Dates Pre'!N:N)</f>
        <v>-64</v>
      </c>
      <c r="Q38" s="119">
        <f>_xlfn.XLOOKUP(A38,'Migr Dates Post'!B:B,'Migr Dates Post'!I:I)</f>
        <v>65</v>
      </c>
      <c r="R38" s="119">
        <f>_xlfn.XLOOKUP(A38,'Migr Dates Post'!B:B,'Migr Dates Post'!J:J)</f>
        <v>100</v>
      </c>
      <c r="S38" s="119">
        <f>_xlfn.XLOOKUP(A38,'Migr Dates Post'!B:B,'Migr Dates Post'!K:K)</f>
        <v>135</v>
      </c>
      <c r="T38" s="119">
        <f>_xlfn.XLOOKUP(A38,'Migr Dates Post'!B:B,'Migr Dates Post'!L:L)</f>
        <v>30</v>
      </c>
      <c r="U38" s="119">
        <f>_xlfn.XLOOKUP(A38,'Migr Dates Post'!B:B,'Migr Dates Post'!M:M)</f>
        <v>-5</v>
      </c>
      <c r="V38" s="119">
        <f>_xlfn.XLOOKUP(A38,'Migr Dates Post'!B:B,'Migr Dates Post'!N:N)</f>
        <v>-40</v>
      </c>
      <c r="W38" s="119">
        <f>_xlfn.XLOOKUP(A38,'Migration Data'!B:B,'Migration Data'!M:M)</f>
        <v>50.070999999999998</v>
      </c>
      <c r="X38" s="132">
        <f>_xlfn.XLOOKUP(A38,'Migration Data'!B:B,'Migration Data'!J:J)</f>
        <v>4493449.7840667404</v>
      </c>
      <c r="Y38" s="132">
        <f>_xlfn.XLOOKUP(A38,'Migration Data'!B:B,'Migration Data'!K:K)</f>
        <v>40.216000000000001</v>
      </c>
    </row>
    <row r="39" spans="1:25" x14ac:dyDescent="0.35">
      <c r="A39" s="12" t="s">
        <v>93</v>
      </c>
      <c r="B39" s="12" t="str">
        <f>_xlfn.XLOOKUP(A39,All!B:B,All!L:L)</f>
        <v>Migrant</v>
      </c>
      <c r="C39" s="119">
        <f>_xlfn.XLOOKUP(A39,Clock!B:B,Clock!G:G)</f>
        <v>2</v>
      </c>
      <c r="D39" s="119" t="str">
        <f>_xlfn.XLOOKUP(A39,Clock!B:B,Clock!L:L)</f>
        <v>Q12</v>
      </c>
      <c r="E39" s="119">
        <f>_xlfn.XLOOKUP('Clock Analysis Data'!A39,Clock!B:B,Clock!K:K)</f>
        <v>6</v>
      </c>
      <c r="F39" s="119">
        <f>_xlfn.XLOOKUP(A39,Clock!B:B,Clock!M:M,"NA")</f>
        <v>0.8387</v>
      </c>
      <c r="G39" s="119">
        <f>_xlfn.XLOOKUP(A39,'Migration Data'!B:B,'Migration Data'!F:F)</f>
        <v>37.1537434819178</v>
      </c>
      <c r="H39" s="119">
        <f>_xlfn.XLOOKUP(A39,'Migration Data'!B:B,'Migration Data'!G:G)</f>
        <v>54.708745608619402</v>
      </c>
      <c r="I39" s="119">
        <f>_xlfn.XLOOKUP(A39,'Migration Data'!B:B,'Migration Data'!H:H,"NA")</f>
        <v>19.7910519625595</v>
      </c>
      <c r="J39" s="119">
        <f>_xlfn.XLOOKUP(A39,'Migration Data'!B:B,'Migration Data'!I:I,"NA")</f>
        <v>-5.0542691099068904</v>
      </c>
      <c r="K39" s="119">
        <f>_xlfn.XLOOKUP(A39,'Migr Dates Pre'!B:B,'Migr Dates Pre'!I:I)</f>
        <v>76</v>
      </c>
      <c r="L39" s="119">
        <f>_xlfn.XLOOKUP(A39,'Migr Dates Pre'!B:B,'Migr Dates Pre'!J:J)</f>
        <v>117</v>
      </c>
      <c r="M39" s="119">
        <f>_xlfn.XLOOKUP(A39,'Migr Dates Pre'!B:B,'Migr Dates Pre'!K:K)</f>
        <v>158</v>
      </c>
      <c r="N39" s="119">
        <f>_xlfn.XLOOKUP(A39,'Migr Dates Pre'!B:B,'Migr Dates Pre'!L:L)</f>
        <v>14</v>
      </c>
      <c r="O39" s="119">
        <f>_xlfn.XLOOKUP('Clock Analysis Data'!A39,'Migr Dates Pre'!B:B,'Migr Dates Pre'!M:M)</f>
        <v>-27</v>
      </c>
      <c r="P39" s="119">
        <f>_xlfn.XLOOKUP(A39,'Migr Dates Pre'!B:B,'Migr Dates Pre'!N:N)</f>
        <v>-68</v>
      </c>
      <c r="Q39" s="119">
        <f>_xlfn.XLOOKUP(A39,'Migr Dates Post'!B:B,'Migr Dates Post'!I:I)</f>
        <v>46</v>
      </c>
      <c r="R39" s="119">
        <f>_xlfn.XLOOKUP(A39,'Migr Dates Post'!B:B,'Migr Dates Post'!J:J)</f>
        <v>93.5</v>
      </c>
      <c r="S39" s="119">
        <f>_xlfn.XLOOKUP(A39,'Migr Dates Post'!B:B,'Migr Dates Post'!K:K)</f>
        <v>141</v>
      </c>
      <c r="T39" s="119">
        <f>_xlfn.XLOOKUP(A39,'Migr Dates Post'!B:B,'Migr Dates Post'!L:L)</f>
        <v>49</v>
      </c>
      <c r="U39" s="119">
        <f>_xlfn.XLOOKUP(A39,'Migr Dates Post'!B:B,'Migr Dates Post'!M:M)</f>
        <v>1.5</v>
      </c>
      <c r="V39" s="119">
        <f>_xlfn.XLOOKUP(A39,'Migr Dates Post'!B:B,'Migr Dates Post'!N:N)</f>
        <v>-46</v>
      </c>
      <c r="W39" s="119">
        <f>_xlfn.XLOOKUP(A39,'Migration Data'!B:B,'Migration Data'!M:M)</f>
        <v>20.098000000000013</v>
      </c>
      <c r="X39" s="132">
        <f>_xlfn.XLOOKUP(A39,'Migration Data'!B:B,'Migration Data'!J:J)</f>
        <v>6816693.8618865404</v>
      </c>
      <c r="Y39" s="132">
        <f>_xlfn.XLOOKUP(A39,'Migration Data'!B:B,'Migration Data'!K:K)</f>
        <v>60.941000000000003</v>
      </c>
    </row>
    <row r="40" spans="1:25" x14ac:dyDescent="0.35">
      <c r="A40" s="121" t="s">
        <v>80</v>
      </c>
      <c r="B40" s="12" t="str">
        <f>_xlfn.XLOOKUP(A40,All!B:B,All!L:L)</f>
        <v>Migrant</v>
      </c>
      <c r="C40" s="119">
        <f>_xlfn.XLOOKUP(A40,Clock!B:B,Clock!G:G)</f>
        <v>2</v>
      </c>
      <c r="D40" s="119" t="str">
        <f>_xlfn.XLOOKUP(A40,Clock!B:B,Clock!L:L)</f>
        <v>Q12</v>
      </c>
      <c r="E40" s="119">
        <f>_xlfn.XLOOKUP('Clock Analysis Data'!A40,Clock!B:B,Clock!K:K)</f>
        <v>2</v>
      </c>
      <c r="F40" s="119">
        <f>_xlfn.XLOOKUP(A40,Clock!B:B,Clock!M:M,"NA")</f>
        <v>0.05</v>
      </c>
      <c r="G40" s="119">
        <f>_xlfn.XLOOKUP(A40,'Migration Data'!B:B,'Migration Data'!F:F)</f>
        <v>45.721287772398099</v>
      </c>
      <c r="H40" s="119">
        <f>_xlfn.XLOOKUP(A40,'Migration Data'!B:B,'Migration Data'!G:G)</f>
        <v>49.438049008616602</v>
      </c>
      <c r="I40" s="119">
        <f>_xlfn.XLOOKUP(A40,'Migration Data'!B:B,'Migration Data'!H:H,"NA")</f>
        <v>19.011448582283599</v>
      </c>
      <c r="J40" s="119">
        <f>_xlfn.XLOOKUP(A40,'Migration Data'!B:B,'Migration Data'!I:I,"NA")</f>
        <v>-4.1041921642384001</v>
      </c>
      <c r="K40" s="119">
        <f>_xlfn.XLOOKUP(A40,'Migr Dates Pre'!B:B,'Migr Dates Pre'!I:I)</f>
        <v>87</v>
      </c>
      <c r="L40" s="119">
        <f>_xlfn.XLOOKUP(A40,'Migr Dates Pre'!B:B,'Migr Dates Pre'!J:J)</f>
        <v>112</v>
      </c>
      <c r="M40" s="119">
        <f>_xlfn.XLOOKUP(A40,'Migr Dates Pre'!B:B,'Migr Dates Pre'!K:K)</f>
        <v>137</v>
      </c>
      <c r="N40" s="119">
        <f>_xlfn.XLOOKUP(A40,'Migr Dates Pre'!B:B,'Migr Dates Pre'!L:L)</f>
        <v>3</v>
      </c>
      <c r="O40" s="119">
        <f>_xlfn.XLOOKUP('Clock Analysis Data'!A40,'Migr Dates Pre'!B:B,'Migr Dates Pre'!M:M)</f>
        <v>-22</v>
      </c>
      <c r="P40" s="119">
        <f>_xlfn.XLOOKUP(A40,'Migr Dates Pre'!B:B,'Migr Dates Pre'!N:N)</f>
        <v>-47</v>
      </c>
      <c r="Q40" s="119">
        <f>_xlfn.XLOOKUP(A40,'Migr Dates Post'!B:B,'Migr Dates Post'!I:I)</f>
        <v>40</v>
      </c>
      <c r="R40" s="119">
        <f>_xlfn.XLOOKUP(A40,'Migr Dates Post'!B:B,'Migr Dates Post'!J:J)</f>
        <v>86</v>
      </c>
      <c r="S40" s="119">
        <f>_xlfn.XLOOKUP(A40,'Migr Dates Post'!B:B,'Migr Dates Post'!K:K)</f>
        <v>132</v>
      </c>
      <c r="T40" s="119">
        <f>_xlfn.XLOOKUP(A40,'Migr Dates Post'!B:B,'Migr Dates Post'!L:L)</f>
        <v>55</v>
      </c>
      <c r="U40" s="119">
        <f>_xlfn.XLOOKUP(A40,'Migr Dates Post'!B:B,'Migr Dates Post'!M:M)</f>
        <v>9</v>
      </c>
      <c r="V40" s="119">
        <f>_xlfn.XLOOKUP(A40,'Migr Dates Post'!B:B,'Migr Dates Post'!N:N)</f>
        <v>-37</v>
      </c>
      <c r="W40" s="119">
        <f>_xlfn.XLOOKUP(A40,'Migration Data'!B:B,'Migration Data'!M:M)</f>
        <v>32.343999999999994</v>
      </c>
      <c r="X40" s="132">
        <f>_xlfn.XLOOKUP(A40,'Migration Data'!B:B,'Migration Data'!J:J)</f>
        <v>6468096.5142146796</v>
      </c>
      <c r="Y40" s="132">
        <f>_xlfn.XLOOKUP(A40,'Migration Data'!B:B,'Migration Data'!K:K)</f>
        <v>57.74</v>
      </c>
    </row>
    <row r="41" spans="1:25" x14ac:dyDescent="0.35">
      <c r="A41" s="121" t="s">
        <v>84</v>
      </c>
      <c r="B41" s="12" t="str">
        <f>_xlfn.XLOOKUP(A41,All!B:B,All!L:L)</f>
        <v>Migrant</v>
      </c>
      <c r="C41" s="119">
        <f>_xlfn.XLOOKUP(A41,Clock!B:B,Clock!G:G)</f>
        <v>1</v>
      </c>
      <c r="D41" s="119" t="str">
        <f>_xlfn.XLOOKUP(A41,Clock!B:B,Clock!L:L)</f>
        <v>Q8</v>
      </c>
      <c r="E41" s="119">
        <f>_xlfn.XLOOKUP('Clock Analysis Data'!A41,Clock!B:B,Clock!K:K)</f>
        <v>2</v>
      </c>
      <c r="F41" s="119">
        <f>_xlfn.XLOOKUP(A41,Clock!B:B,Clock!M:M,"NA")</f>
        <v>6.9000000000000006E-2</v>
      </c>
      <c r="G41" s="119">
        <f>_xlfn.XLOOKUP(A41,'Migration Data'!B:B,'Migration Data'!F:F)</f>
        <v>35.718116958722199</v>
      </c>
      <c r="H41" s="119">
        <f>_xlfn.XLOOKUP(A41,'Migration Data'!B:B,'Migration Data'!G:G)</f>
        <v>54.6388669189353</v>
      </c>
      <c r="I41" s="119">
        <f>_xlfn.XLOOKUP(A41,'Migration Data'!B:B,'Migration Data'!H:H,"NA")</f>
        <v>26.170884412693098</v>
      </c>
      <c r="J41" s="119">
        <f>_xlfn.XLOOKUP(A41,'Migration Data'!B:B,'Migration Data'!I:I,"NA")</f>
        <v>-14.436515452957501</v>
      </c>
      <c r="K41" s="119">
        <f>_xlfn.XLOOKUP(A41,'Migr Dates Pre'!B:B,'Migr Dates Pre'!I:I)</f>
        <v>74</v>
      </c>
      <c r="L41" s="119">
        <f>_xlfn.XLOOKUP(A41,'Migr Dates Pre'!B:B,'Migr Dates Pre'!J:J)</f>
        <v>116</v>
      </c>
      <c r="M41" s="119">
        <f>_xlfn.XLOOKUP(A41,'Migr Dates Pre'!B:B,'Migr Dates Pre'!K:K)</f>
        <v>158</v>
      </c>
      <c r="N41" s="119">
        <f>_xlfn.XLOOKUP(A41,'Migr Dates Pre'!B:B,'Migr Dates Pre'!L:L)</f>
        <v>16</v>
      </c>
      <c r="O41" s="119">
        <f>_xlfn.XLOOKUP('Clock Analysis Data'!A41,'Migr Dates Pre'!B:B,'Migr Dates Pre'!M:M)</f>
        <v>-26</v>
      </c>
      <c r="P41" s="119">
        <f>_xlfn.XLOOKUP(A41,'Migr Dates Pre'!B:B,'Migr Dates Pre'!N:N)</f>
        <v>-68</v>
      </c>
      <c r="Q41" s="119">
        <f>_xlfn.XLOOKUP(A41,'Migr Dates Post'!B:B,'Migr Dates Post'!I:I)</f>
        <v>23</v>
      </c>
      <c r="R41" s="119">
        <f>_xlfn.XLOOKUP(A41,'Migr Dates Post'!B:B,'Migr Dates Post'!J:J)</f>
        <v>78</v>
      </c>
      <c r="S41" s="119">
        <f>_xlfn.XLOOKUP(A41,'Migr Dates Post'!B:B,'Migr Dates Post'!K:K)</f>
        <v>133</v>
      </c>
      <c r="T41" s="119">
        <f>_xlfn.XLOOKUP(A41,'Migr Dates Post'!B:B,'Migr Dates Post'!L:L)</f>
        <v>72</v>
      </c>
      <c r="U41" s="119">
        <f>_xlfn.XLOOKUP(A41,'Migr Dates Post'!B:B,'Migr Dates Post'!M:M)</f>
        <v>17</v>
      </c>
      <c r="V41" s="119">
        <f>_xlfn.XLOOKUP(A41,'Migr Dates Post'!B:B,'Migr Dates Post'!N:N)</f>
        <v>-38</v>
      </c>
      <c r="W41" s="119">
        <f>_xlfn.XLOOKUP(A41,'Migration Data'!B:B,'Migration Data'!M:M)</f>
        <v>9.7369999999999948</v>
      </c>
      <c r="X41" s="132">
        <f>_xlfn.XLOOKUP(A41,'Migration Data'!B:B,'Migration Data'!J:J)</f>
        <v>7706900.7696783002</v>
      </c>
      <c r="Y41" s="132">
        <f>_xlfn.XLOOKUP(A41,'Migration Data'!B:B,'Migration Data'!K:K)</f>
        <v>69.394999999999996</v>
      </c>
    </row>
    <row r="42" spans="1:25" x14ac:dyDescent="0.35">
      <c r="A42" s="12" t="s">
        <v>81</v>
      </c>
      <c r="B42" s="12" t="str">
        <f>_xlfn.XLOOKUP(A42,All!B:B,All!L:L)</f>
        <v>Migrant</v>
      </c>
      <c r="C42" s="119">
        <f>_xlfn.XLOOKUP(A42,Clock!B:B,Clock!G:G)</f>
        <v>1</v>
      </c>
      <c r="D42" s="119" t="str">
        <f>_xlfn.XLOOKUP(A42,Clock!B:B,Clock!L:L)</f>
        <v>Q11</v>
      </c>
      <c r="E42" s="119">
        <f>_xlfn.XLOOKUP('Clock Analysis Data'!A42,Clock!B:B,Clock!K:K)</f>
        <v>1</v>
      </c>
      <c r="F42" s="119">
        <f>_xlfn.XLOOKUP(A42,Clock!B:B,Clock!M:M,"NA")</f>
        <v>0</v>
      </c>
      <c r="G42" s="119">
        <f>_xlfn.XLOOKUP(A42,'Migration Data'!B:B,'Migration Data'!F:F)</f>
        <v>47.764326473776897</v>
      </c>
      <c r="H42" s="119">
        <f>_xlfn.XLOOKUP(A42,'Migration Data'!B:B,'Migration Data'!G:G)</f>
        <v>56.091521828593002</v>
      </c>
      <c r="I42" s="119">
        <f>_xlfn.XLOOKUP(A42,'Migration Data'!B:B,'Migration Data'!H:H,"NA")</f>
        <v>20.089572645723401</v>
      </c>
      <c r="J42" s="119">
        <f>_xlfn.XLOOKUP(A42,'Migration Data'!B:B,'Migration Data'!I:I,"NA")</f>
        <v>-0.83752042624029299</v>
      </c>
      <c r="K42" s="119">
        <f>_xlfn.XLOOKUP(A42,'Migr Dates Pre'!B:B,'Migr Dates Pre'!I:I)</f>
        <v>66</v>
      </c>
      <c r="L42" s="119">
        <f>_xlfn.XLOOKUP(A42,'Migr Dates Pre'!B:B,'Migr Dates Pre'!J:J)</f>
        <v>102</v>
      </c>
      <c r="M42" s="119">
        <f>_xlfn.XLOOKUP(A42,'Migr Dates Pre'!B:B,'Migr Dates Pre'!K:K)</f>
        <v>138</v>
      </c>
      <c r="N42" s="119">
        <f>_xlfn.XLOOKUP(A42,'Migr Dates Pre'!B:B,'Migr Dates Pre'!L:L)</f>
        <v>24</v>
      </c>
      <c r="O42" s="119">
        <f>_xlfn.XLOOKUP('Clock Analysis Data'!A42,'Migr Dates Pre'!B:B,'Migr Dates Pre'!M:M)</f>
        <v>-12</v>
      </c>
      <c r="P42" s="119">
        <f>_xlfn.XLOOKUP(A42,'Migr Dates Pre'!B:B,'Migr Dates Pre'!N:N)</f>
        <v>-48</v>
      </c>
      <c r="Q42" s="119">
        <f>_xlfn.XLOOKUP(A42,'Migr Dates Post'!B:B,'Migr Dates Post'!I:I)</f>
        <v>42</v>
      </c>
      <c r="R42" s="119">
        <f>_xlfn.XLOOKUP(A42,'Migr Dates Post'!B:B,'Migr Dates Post'!J:J)</f>
        <v>82.5</v>
      </c>
      <c r="S42" s="119">
        <f>_xlfn.XLOOKUP(A42,'Migr Dates Post'!B:B,'Migr Dates Post'!K:K)</f>
        <v>123</v>
      </c>
      <c r="T42" s="119">
        <f>_xlfn.XLOOKUP(A42,'Migr Dates Post'!B:B,'Migr Dates Post'!L:L)</f>
        <v>53</v>
      </c>
      <c r="U42" s="119">
        <f>_xlfn.XLOOKUP(A42,'Migr Dates Post'!B:B,'Migr Dates Post'!M:M)</f>
        <v>12.5</v>
      </c>
      <c r="V42" s="119">
        <f>_xlfn.XLOOKUP(A42,'Migr Dates Post'!B:B,'Migr Dates Post'!N:N)</f>
        <v>-28</v>
      </c>
      <c r="W42" s="119">
        <f>_xlfn.XLOOKUP(A42,'Migration Data'!B:B,'Migration Data'!M:M)</f>
        <v>36.204000000000008</v>
      </c>
      <c r="X42" s="132">
        <f>_xlfn.XLOOKUP(A42,'Migration Data'!B:B,'Migration Data'!J:J)</f>
        <v>6788497.6866084104</v>
      </c>
      <c r="Y42" s="132">
        <f>_xlfn.XLOOKUP(A42,'Migration Data'!B:B,'Migration Data'!K:K)</f>
        <v>60.656999999999996</v>
      </c>
    </row>
    <row r="43" spans="1:25" x14ac:dyDescent="0.35">
      <c r="A43" s="12" t="s">
        <v>633</v>
      </c>
      <c r="B43" s="12" t="str">
        <f>_xlfn.XLOOKUP(A43,All!B:B,All!L:L)</f>
        <v>Migrant</v>
      </c>
      <c r="C43" s="119">
        <f>_xlfn.XLOOKUP(A43,Clock!B:B,Clock!G:G)</f>
        <v>7</v>
      </c>
      <c r="D43" s="119" t="str">
        <f>_xlfn.XLOOKUP(A43,Clock!B:B,Clock!L:L)</f>
        <v>Q9</v>
      </c>
      <c r="E43" s="119">
        <f>_xlfn.XLOOKUP('Clock Analysis Data'!A43,Clock!B:B,Clock!K:K)</f>
        <v>2</v>
      </c>
      <c r="F43" s="119">
        <f>_xlfn.XLOOKUP(A43,Clock!B:B,Clock!M:M,"NA")</f>
        <v>0.10340000000000001</v>
      </c>
      <c r="G43" s="119">
        <f>_xlfn.XLOOKUP(A43,'Migration Data'!B:B,'Migration Data'!F:F)</f>
        <v>49.468219742305102</v>
      </c>
      <c r="H43" s="119">
        <f>_xlfn.XLOOKUP(A43,'Migration Data'!B:B,'Migration Data'!G:G)</f>
        <v>51.042035116976201</v>
      </c>
      <c r="I43" s="119">
        <f>_xlfn.XLOOKUP(A43,'Migration Data'!B:B,'Migration Data'!H:H,"NA")</f>
        <v>22.667606098625299</v>
      </c>
      <c r="J43" s="119">
        <f>_xlfn.XLOOKUP(A43,'Migration Data'!B:B,'Migration Data'!I:I,"NA")</f>
        <v>-10.2367322250561</v>
      </c>
      <c r="K43" s="119">
        <f>_xlfn.XLOOKUP(A43,'Migr Dates Pre'!B:B,'Migr Dates Pre'!I:I)</f>
        <v>90</v>
      </c>
      <c r="L43" s="119">
        <f>_xlfn.XLOOKUP(A43,'Migr Dates Pre'!B:B,'Migr Dates Pre'!J:J)</f>
        <v>124</v>
      </c>
      <c r="M43" s="119">
        <f>_xlfn.XLOOKUP(A43,'Migr Dates Pre'!B:B,'Migr Dates Pre'!K:K)</f>
        <v>158</v>
      </c>
      <c r="N43" s="119">
        <f>_xlfn.XLOOKUP(A43,'Migr Dates Pre'!B:B,'Migr Dates Pre'!L:L)</f>
        <v>0</v>
      </c>
      <c r="O43" s="119">
        <f>_xlfn.XLOOKUP('Clock Analysis Data'!A43,'Migr Dates Pre'!B:B,'Migr Dates Pre'!M:M)</f>
        <v>-34</v>
      </c>
      <c r="P43" s="119">
        <f>_xlfn.XLOOKUP(A43,'Migr Dates Pre'!B:B,'Migr Dates Pre'!N:N)</f>
        <v>-68</v>
      </c>
      <c r="Q43" s="119">
        <f>_xlfn.XLOOKUP(A43,'Migr Dates Post'!B:B,'Migr Dates Post'!I:I)</f>
        <v>43</v>
      </c>
      <c r="R43" s="119">
        <f>_xlfn.XLOOKUP(A43,'Migr Dates Post'!B:B,'Migr Dates Post'!J:J)</f>
        <v>90.5</v>
      </c>
      <c r="S43" s="119">
        <f>_xlfn.XLOOKUP(A43,'Migr Dates Post'!B:B,'Migr Dates Post'!K:K)</f>
        <v>138</v>
      </c>
      <c r="T43" s="119">
        <f>_xlfn.XLOOKUP(A43,'Migr Dates Post'!B:B,'Migr Dates Post'!L:L)</f>
        <v>52</v>
      </c>
      <c r="U43" s="119">
        <f>_xlfn.XLOOKUP(A43,'Migr Dates Post'!B:B,'Migr Dates Post'!M:M)</f>
        <v>4.5</v>
      </c>
      <c r="V43" s="119">
        <f>_xlfn.XLOOKUP(A43,'Migr Dates Post'!B:B,'Migr Dates Post'!N:N)</f>
        <v>-43</v>
      </c>
      <c r="W43" s="119">
        <f>_xlfn.XLOOKUP(A43,'Migration Data'!B:B,'Migration Data'!M:M)</f>
        <v>29.698000000000008</v>
      </c>
      <c r="X43" s="132">
        <f>_xlfn.XLOOKUP(A43,'Migration Data'!B:B,'Migration Data'!J:J)</f>
        <v>7265611.3288900601</v>
      </c>
      <c r="Y43" s="132">
        <f>_xlfn.XLOOKUP(A43,'Migration Data'!B:B,'Migration Data'!K:K)</f>
        <v>64.531999999999996</v>
      </c>
    </row>
    <row r="44" spans="1:25" x14ac:dyDescent="0.35">
      <c r="A44" s="12" t="s">
        <v>143</v>
      </c>
      <c r="B44" s="12" t="str">
        <f>_xlfn.XLOOKUP(A44,All!B:B,All!L:L)</f>
        <v>Migrant</v>
      </c>
      <c r="C44" s="119">
        <f>_xlfn.XLOOKUP(A44,Clock!B:B,Clock!G:G)</f>
        <v>2</v>
      </c>
      <c r="D44" s="119" t="str">
        <f>_xlfn.XLOOKUP(A44,Clock!B:B,Clock!L:L)</f>
        <v>Q14</v>
      </c>
      <c r="E44" s="119">
        <f>_xlfn.XLOOKUP('Clock Analysis Data'!A44,Clock!B:B,Clock!K:K)</f>
        <v>6</v>
      </c>
      <c r="F44" s="119">
        <f>_xlfn.XLOOKUP(A44,Clock!B:B,Clock!M:M,"NA")</f>
        <v>0.51160000000000005</v>
      </c>
      <c r="G44" s="119">
        <f>_xlfn.XLOOKUP(A44,'Migration Data'!B:B,'Migration Data'!F:F)</f>
        <v>48.859523767949</v>
      </c>
      <c r="H44" s="119">
        <f>_xlfn.XLOOKUP(A44,'Migration Data'!B:B,'Migration Data'!G:G)</f>
        <v>53.956388264069403</v>
      </c>
      <c r="I44" s="119">
        <f>_xlfn.XLOOKUP(A44,'Migration Data'!B:B,'Migration Data'!H:H,"NA")</f>
        <v>18.739238935880799</v>
      </c>
      <c r="J44" s="119">
        <f>_xlfn.XLOOKUP(A44,'Migration Data'!B:B,'Migration Data'!I:I,"NA")</f>
        <v>10.7383965081572</v>
      </c>
      <c r="K44" s="119">
        <f>_xlfn.XLOOKUP(A44,'Migr Dates Pre'!B:B,'Migr Dates Pre'!I:I)</f>
        <v>63</v>
      </c>
      <c r="L44" s="119">
        <f>_xlfn.XLOOKUP(A44,'Migr Dates Pre'!B:B,'Migr Dates Pre'!J:J)</f>
        <v>108.5</v>
      </c>
      <c r="M44" s="119">
        <f>_xlfn.XLOOKUP(A44,'Migr Dates Pre'!B:B,'Migr Dates Pre'!K:K)</f>
        <v>154</v>
      </c>
      <c r="N44" s="119">
        <f>_xlfn.XLOOKUP(A44,'Migr Dates Pre'!B:B,'Migr Dates Pre'!L:L)</f>
        <v>27</v>
      </c>
      <c r="O44" s="119">
        <f>_xlfn.XLOOKUP('Clock Analysis Data'!A44,'Migr Dates Pre'!B:B,'Migr Dates Pre'!M:M)</f>
        <v>-18.5</v>
      </c>
      <c r="P44" s="119">
        <f>_xlfn.XLOOKUP(A44,'Migr Dates Pre'!B:B,'Migr Dates Pre'!N:N)</f>
        <v>-64</v>
      </c>
      <c r="Q44" s="119">
        <f>_xlfn.XLOOKUP(A44,'Migr Dates Post'!B:B,'Migr Dates Post'!I:I)</f>
        <v>44</v>
      </c>
      <c r="R44" s="119">
        <f>_xlfn.XLOOKUP(A44,'Migr Dates Post'!B:B,'Migr Dates Post'!J:J)</f>
        <v>103.5</v>
      </c>
      <c r="S44" s="119">
        <f>_xlfn.XLOOKUP(A44,'Migr Dates Post'!B:B,'Migr Dates Post'!K:K)</f>
        <v>163</v>
      </c>
      <c r="T44" s="119">
        <f>_xlfn.XLOOKUP(A44,'Migr Dates Post'!B:B,'Migr Dates Post'!L:L)</f>
        <v>51</v>
      </c>
      <c r="U44" s="119">
        <f>_xlfn.XLOOKUP(A44,'Migr Dates Post'!B:B,'Migr Dates Post'!M:M)</f>
        <v>-8.5</v>
      </c>
      <c r="V44" s="119">
        <f>_xlfn.XLOOKUP(A44,'Migr Dates Post'!B:B,'Migr Dates Post'!N:N)</f>
        <v>-68</v>
      </c>
      <c r="W44" s="119">
        <f>_xlfn.XLOOKUP(A44,'Migration Data'!B:B,'Migration Data'!M:M)</f>
        <v>38.659999999999997</v>
      </c>
      <c r="X44" s="132">
        <f>_xlfn.XLOOKUP(A44,'Migration Data'!B:B,'Migration Data'!J:J)</f>
        <v>5485769.5557575496</v>
      </c>
      <c r="Y44" s="132">
        <f>_xlfn.XLOOKUP(A44,'Migration Data'!B:B,'Migration Data'!K:K)</f>
        <v>49.131999999999998</v>
      </c>
    </row>
    <row r="45" spans="1:25" x14ac:dyDescent="0.35">
      <c r="A45" s="12" t="s">
        <v>91</v>
      </c>
      <c r="B45" s="12" t="str">
        <f>_xlfn.XLOOKUP(A45,All!B:B,All!L:L)</f>
        <v>Migrant</v>
      </c>
      <c r="C45" s="119">
        <f>_xlfn.XLOOKUP(A45,Clock!B:B,Clock!G:G)</f>
        <v>1</v>
      </c>
      <c r="D45" s="119" t="str">
        <f>_xlfn.XLOOKUP(A45,Clock!B:B,Clock!L:L)</f>
        <v>Q11</v>
      </c>
      <c r="E45" s="119">
        <f>_xlfn.XLOOKUP('Clock Analysis Data'!A45,Clock!B:B,Clock!K:K)</f>
        <v>4</v>
      </c>
      <c r="F45" s="119">
        <f>_xlfn.XLOOKUP(A45,Clock!B:B,Clock!M:M,"NA")</f>
        <v>0.63329999999999997</v>
      </c>
      <c r="G45" s="119">
        <f>_xlfn.XLOOKUP(A45,'Migration Data'!B:B,'Migration Data'!F:F)</f>
        <v>28.5961215931795</v>
      </c>
      <c r="H45" s="119">
        <f>_xlfn.XLOOKUP(A45,'Migration Data'!B:B,'Migration Data'!G:G)</f>
        <v>54.250556076670598</v>
      </c>
      <c r="I45" s="119">
        <f>_xlfn.XLOOKUP(A45,'Migration Data'!B:B,'Migration Data'!H:H,"NA")</f>
        <v>13.039747332146799</v>
      </c>
      <c r="J45" s="119">
        <f>_xlfn.XLOOKUP(A45,'Migration Data'!B:B,'Migration Data'!I:I,"NA")</f>
        <v>5.6054804778265499</v>
      </c>
      <c r="K45" s="119">
        <f>_xlfn.XLOOKUP(A45,'Migr Dates Pre'!B:B,'Migr Dates Pre'!I:I)</f>
        <v>76</v>
      </c>
      <c r="L45" s="119">
        <f>_xlfn.XLOOKUP(A45,'Migr Dates Pre'!B:B,'Migr Dates Pre'!J:J)</f>
        <v>107</v>
      </c>
      <c r="M45" s="119">
        <f>_xlfn.XLOOKUP(A45,'Migr Dates Pre'!B:B,'Migr Dates Pre'!K:K)</f>
        <v>138</v>
      </c>
      <c r="N45" s="119">
        <f>_xlfn.XLOOKUP(A45,'Migr Dates Pre'!B:B,'Migr Dates Pre'!L:L)</f>
        <v>14</v>
      </c>
      <c r="O45" s="119">
        <f>_xlfn.XLOOKUP('Clock Analysis Data'!A45,'Migr Dates Pre'!B:B,'Migr Dates Pre'!M:M)</f>
        <v>-17</v>
      </c>
      <c r="P45" s="119">
        <f>_xlfn.XLOOKUP(A45,'Migr Dates Pre'!B:B,'Migr Dates Pre'!N:N)</f>
        <v>-48</v>
      </c>
      <c r="Q45" s="119">
        <f>_xlfn.XLOOKUP(A45,'Migr Dates Post'!B:B,'Migr Dates Post'!I:I)</f>
        <v>38</v>
      </c>
      <c r="R45" s="119">
        <f>_xlfn.XLOOKUP(A45,'Migr Dates Post'!B:B,'Migr Dates Post'!J:J)</f>
        <v>94.5</v>
      </c>
      <c r="S45" s="119">
        <f>_xlfn.XLOOKUP(A45,'Migr Dates Post'!B:B,'Migr Dates Post'!K:K)</f>
        <v>151</v>
      </c>
      <c r="T45" s="119">
        <f>_xlfn.XLOOKUP(A45,'Migr Dates Post'!B:B,'Migr Dates Post'!L:L)</f>
        <v>57</v>
      </c>
      <c r="U45" s="119">
        <f>_xlfn.XLOOKUP(A45,'Migr Dates Post'!B:B,'Migr Dates Post'!M:M)</f>
        <v>0.5</v>
      </c>
      <c r="V45" s="119">
        <f>_xlfn.XLOOKUP(A45,'Migr Dates Post'!B:B,'Migr Dates Post'!N:N)</f>
        <v>-56</v>
      </c>
      <c r="W45" s="119">
        <f>_xlfn.XLOOKUP(A45,'Migration Data'!B:B,'Migration Data'!M:M)</f>
        <v>20.718999999999994</v>
      </c>
      <c r="X45" s="132">
        <f>_xlfn.XLOOKUP(A45,'Migration Data'!B:B,'Migration Data'!J:J)</f>
        <v>5573739.41397346</v>
      </c>
      <c r="Y45" s="132">
        <f>_xlfn.XLOOKUP(A45,'Migration Data'!B:B,'Migration Data'!K:K)</f>
        <v>50.154000000000003</v>
      </c>
    </row>
    <row r="46" spans="1:25" x14ac:dyDescent="0.35">
      <c r="A46" s="12" t="s">
        <v>86</v>
      </c>
      <c r="B46" s="12" t="str">
        <f>_xlfn.XLOOKUP(A46,All!B:B,All!L:L)</f>
        <v>Migrant</v>
      </c>
      <c r="C46" s="119">
        <f>_xlfn.XLOOKUP(A46,Clock!B:B,Clock!G:G)</f>
        <v>3</v>
      </c>
      <c r="D46" s="119" t="str">
        <f>_xlfn.XLOOKUP(A46,Clock!B:B,Clock!L:L)</f>
        <v>Q7</v>
      </c>
      <c r="E46" s="119">
        <f>_xlfn.XLOOKUP('Clock Analysis Data'!A46,Clock!B:B,Clock!K:K)</f>
        <v>4</v>
      </c>
      <c r="F46" s="119">
        <f>_xlfn.XLOOKUP(A46,Clock!B:B,Clock!M:M,"NA")</f>
        <v>0.55000000000000004</v>
      </c>
      <c r="G46" s="119">
        <f>_xlfn.XLOOKUP(A46,'Migration Data'!B:B,'Migration Data'!F:F)</f>
        <v>15.834253685332699</v>
      </c>
      <c r="H46" s="119">
        <f>_xlfn.XLOOKUP(A46,'Migration Data'!B:B,'Migration Data'!G:G)</f>
        <v>38.629611869942302</v>
      </c>
      <c r="I46" s="119">
        <f>_xlfn.XLOOKUP(A46,'Migration Data'!B:B,'Migration Data'!H:H,"NA")</f>
        <v>13.648268420424399</v>
      </c>
      <c r="J46" s="119">
        <f>_xlfn.XLOOKUP(A46,'Migration Data'!B:B,'Migration Data'!I:I,"NA")</f>
        <v>10.050171357076801</v>
      </c>
      <c r="K46" s="119">
        <f>_xlfn.XLOOKUP(A46,'Migr Dates Pre'!B:B,'Migr Dates Pre'!I:I)</f>
        <v>42</v>
      </c>
      <c r="L46" s="119">
        <f>_xlfn.XLOOKUP(A46,'Migr Dates Pre'!B:B,'Migr Dates Pre'!J:J)</f>
        <v>98</v>
      </c>
      <c r="M46" s="119">
        <f>_xlfn.XLOOKUP(A46,'Migr Dates Pre'!B:B,'Migr Dates Pre'!K:K)</f>
        <v>154</v>
      </c>
      <c r="N46" s="119">
        <f>_xlfn.XLOOKUP(A46,'Migr Dates Pre'!B:B,'Migr Dates Pre'!L:L)</f>
        <v>48</v>
      </c>
      <c r="O46" s="119">
        <f>_xlfn.XLOOKUP('Clock Analysis Data'!A46,'Migr Dates Pre'!B:B,'Migr Dates Pre'!M:M)</f>
        <v>-8</v>
      </c>
      <c r="P46" s="119">
        <f>_xlfn.XLOOKUP(A46,'Migr Dates Pre'!B:B,'Migr Dates Pre'!N:N)</f>
        <v>-64</v>
      </c>
      <c r="Q46" s="119">
        <f>_xlfn.XLOOKUP(A46,'Migr Dates Post'!B:B,'Migr Dates Post'!I:I)</f>
        <v>51</v>
      </c>
      <c r="R46" s="119">
        <f>_xlfn.XLOOKUP(A46,'Migr Dates Post'!B:B,'Migr Dates Post'!J:J)</f>
        <v>85</v>
      </c>
      <c r="S46" s="119">
        <f>_xlfn.XLOOKUP(A46,'Migr Dates Post'!B:B,'Migr Dates Post'!K:K)</f>
        <v>119</v>
      </c>
      <c r="T46" s="119">
        <f>_xlfn.XLOOKUP(A46,'Migr Dates Post'!B:B,'Migr Dates Post'!L:L)</f>
        <v>44</v>
      </c>
      <c r="U46" s="119">
        <f>_xlfn.XLOOKUP(A46,'Migr Dates Post'!B:B,'Migr Dates Post'!M:M)</f>
        <v>10</v>
      </c>
      <c r="V46" s="119">
        <f>_xlfn.XLOOKUP(A46,'Migr Dates Post'!B:B,'Migr Dates Post'!N:N)</f>
        <v>-24</v>
      </c>
      <c r="W46" s="119">
        <f>_xlfn.XLOOKUP(A46,'Migration Data'!B:B,'Migration Data'!M:M)</f>
        <v>5.367999999999995</v>
      </c>
      <c r="X46" s="132">
        <f>_xlfn.XLOOKUP(A46,'Migration Data'!B:B,'Migration Data'!J:J)</f>
        <v>3173482.8495040801</v>
      </c>
      <c r="Y46" s="132">
        <f>_xlfn.XLOOKUP(A46,'Migration Data'!B:B,'Migration Data'!K:K)</f>
        <v>28.457000000000001</v>
      </c>
    </row>
    <row r="47" spans="1:25" x14ac:dyDescent="0.35">
      <c r="A47" s="12" t="s">
        <v>148</v>
      </c>
      <c r="B47" s="12" t="str">
        <f>_xlfn.XLOOKUP(A47,All!B:B,All!L:L)</f>
        <v>Migrant</v>
      </c>
      <c r="C47" s="119">
        <f>_xlfn.XLOOKUP(A47,Clock!B:B,Clock!G:G)</f>
        <v>1</v>
      </c>
      <c r="D47" s="119" t="str">
        <f>_xlfn.XLOOKUP(A47,Clock!B:B,Clock!L:L)</f>
        <v>Q9</v>
      </c>
      <c r="E47" s="119">
        <f>_xlfn.XLOOKUP('Clock Analysis Data'!A47,Clock!B:B,Clock!K:K)</f>
        <v>5</v>
      </c>
      <c r="F47" s="119">
        <f>_xlfn.XLOOKUP(A47,Clock!B:B,Clock!M:M,"NA")</f>
        <v>0.2727</v>
      </c>
      <c r="G47" s="119">
        <f>_xlfn.XLOOKUP(A47,'Migration Data'!B:B,'Migration Data'!F:F)</f>
        <v>-95.262968282800699</v>
      </c>
      <c r="H47" s="119">
        <f>_xlfn.XLOOKUP(A47,'Migration Data'!B:B,'Migration Data'!G:G)</f>
        <v>52.157011536309597</v>
      </c>
      <c r="I47" s="119">
        <f>_xlfn.XLOOKUP(A47,'Migration Data'!B:B,'Migration Data'!H:H,"NA")</f>
        <v>-86.595350025508495</v>
      </c>
      <c r="J47" s="119">
        <f>_xlfn.XLOOKUP(A47,'Migration Data'!B:B,'Migration Data'!I:I,"NA")</f>
        <v>16.338693824161801</v>
      </c>
      <c r="K47" s="119">
        <f>_xlfn.XLOOKUP(A47,'Migr Dates Pre'!B:B,'Migr Dates Pre'!I:I)</f>
        <v>105</v>
      </c>
      <c r="L47" s="119">
        <f>_xlfn.XLOOKUP(A47,'Migr Dates Pre'!B:B,'Migr Dates Pre'!J:J)</f>
        <v>136.5</v>
      </c>
      <c r="M47" s="119">
        <f>_xlfn.XLOOKUP(A47,'Migr Dates Pre'!B:B,'Migr Dates Pre'!K:K)</f>
        <v>168</v>
      </c>
      <c r="N47" s="119">
        <f>_xlfn.XLOOKUP(A47,'Migr Dates Pre'!B:B,'Migr Dates Pre'!L:L)</f>
        <v>-15</v>
      </c>
      <c r="O47" s="119">
        <f>_xlfn.XLOOKUP('Clock Analysis Data'!A47,'Migr Dates Pre'!B:B,'Migr Dates Pre'!M:M)</f>
        <v>-46.5</v>
      </c>
      <c r="P47" s="119">
        <f>_xlfn.XLOOKUP(A47,'Migr Dates Pre'!B:B,'Migr Dates Pre'!N:N)</f>
        <v>-78</v>
      </c>
      <c r="Q47" s="119">
        <f>_xlfn.XLOOKUP(A47,'Migr Dates Post'!B:B,'Migr Dates Post'!I:I)</f>
        <v>51</v>
      </c>
      <c r="R47" s="119">
        <f>_xlfn.XLOOKUP(A47,'Migr Dates Post'!B:B,'Migr Dates Post'!J:J)</f>
        <v>100</v>
      </c>
      <c r="S47" s="119">
        <f>_xlfn.XLOOKUP(A47,'Migr Dates Post'!B:B,'Migr Dates Post'!K:K)</f>
        <v>149</v>
      </c>
      <c r="T47" s="119">
        <f>_xlfn.XLOOKUP(A47,'Migr Dates Post'!B:B,'Migr Dates Post'!L:L)</f>
        <v>44</v>
      </c>
      <c r="U47" s="119">
        <f>_xlfn.XLOOKUP(A47,'Migr Dates Post'!B:B,'Migr Dates Post'!M:M)</f>
        <v>-5</v>
      </c>
      <c r="V47" s="119">
        <f>_xlfn.XLOOKUP(A47,'Migr Dates Post'!B:B,'Migr Dates Post'!N:N)</f>
        <v>-54</v>
      </c>
      <c r="W47" s="119">
        <f>_xlfn.XLOOKUP(A47,'Migration Data'!B:B,'Migration Data'!M:M)</f>
        <v>14.950999999999993</v>
      </c>
      <c r="X47" s="132">
        <f>_xlfn.XLOOKUP(A47,'Migration Data'!B:B,'Migration Data'!J:J)</f>
        <v>4046791.1413004999</v>
      </c>
      <c r="Y47" s="132">
        <f>_xlfn.XLOOKUP(A47,'Migration Data'!B:B,'Migration Data'!K:K)</f>
        <v>36.375</v>
      </c>
    </row>
    <row r="48" spans="1:25" x14ac:dyDescent="0.35">
      <c r="A48" s="12" t="s">
        <v>150</v>
      </c>
      <c r="B48" s="12" t="str">
        <f>_xlfn.XLOOKUP(A48,All!B:B,All!L:L)</f>
        <v>Partial</v>
      </c>
      <c r="C48" s="119">
        <f>_xlfn.XLOOKUP(A48,Clock!B:B,Clock!G:G)</f>
        <v>13</v>
      </c>
      <c r="D48" s="119" t="str">
        <f>_xlfn.XLOOKUP(A48,Clock!B:B,Clock!L:L)</f>
        <v>Q10</v>
      </c>
      <c r="E48" s="119">
        <f>_xlfn.XLOOKUP('Clock Analysis Data'!A48,Clock!B:B,Clock!K:K)</f>
        <v>4</v>
      </c>
      <c r="F48" s="119">
        <f>_xlfn.XLOOKUP(A48,Clock!B:B,Clock!M:M,"NA")</f>
        <v>0.4839</v>
      </c>
      <c r="G48" s="119">
        <f>_xlfn.XLOOKUP(A48,'Migration Data'!B:B,'Migration Data'!F:F)</f>
        <v>-101.013970314308</v>
      </c>
      <c r="H48" s="119">
        <f>_xlfn.XLOOKUP(A48,'Migration Data'!B:B,'Migration Data'!G:G)</f>
        <v>46.336031679685298</v>
      </c>
      <c r="I48" s="119">
        <f>_xlfn.XLOOKUP(A48,'Migration Data'!B:B,'Migration Data'!H:H,"NA")</f>
        <v>-96.565124511586902</v>
      </c>
      <c r="J48" s="119">
        <f>_xlfn.XLOOKUP(A48,'Migration Data'!B:B,'Migration Data'!I:I,"NA")</f>
        <v>20.0109252930678</v>
      </c>
      <c r="K48" s="119">
        <f>_xlfn.XLOOKUP(A48,'Migr Dates Pre'!B:B,'Migr Dates Pre'!I:I)</f>
        <v>63</v>
      </c>
      <c r="L48" s="119">
        <f>_xlfn.XLOOKUP(A48,'Migr Dates Pre'!B:B,'Migr Dates Pre'!J:J)</f>
        <v>112</v>
      </c>
      <c r="M48" s="119">
        <f>_xlfn.XLOOKUP(A48,'Migr Dates Pre'!B:B,'Migr Dates Pre'!K:K)</f>
        <v>161</v>
      </c>
      <c r="N48" s="119">
        <f>_xlfn.XLOOKUP(A48,'Migr Dates Pre'!B:B,'Migr Dates Pre'!L:L)</f>
        <v>27</v>
      </c>
      <c r="O48" s="119">
        <f>_xlfn.XLOOKUP('Clock Analysis Data'!A48,'Migr Dates Pre'!B:B,'Migr Dates Pre'!M:M)</f>
        <v>-22</v>
      </c>
      <c r="P48" s="119">
        <f>_xlfn.XLOOKUP(A48,'Migr Dates Pre'!B:B,'Migr Dates Pre'!N:N)</f>
        <v>-71</v>
      </c>
      <c r="Q48" s="119">
        <f>_xlfn.XLOOKUP(A48,'Migr Dates Post'!B:B,'Migr Dates Post'!I:I)</f>
        <v>58</v>
      </c>
      <c r="R48" s="119">
        <f>_xlfn.XLOOKUP(A48,'Migr Dates Post'!B:B,'Migr Dates Post'!J:J)</f>
        <v>110.5</v>
      </c>
      <c r="S48" s="119">
        <f>_xlfn.XLOOKUP(A48,'Migr Dates Post'!B:B,'Migr Dates Post'!K:K)</f>
        <v>163</v>
      </c>
      <c r="T48" s="119">
        <f>_xlfn.XLOOKUP(A48,'Migr Dates Post'!B:B,'Migr Dates Post'!L:L)</f>
        <v>37</v>
      </c>
      <c r="U48" s="119">
        <f>_xlfn.XLOOKUP(A48,'Migr Dates Post'!B:B,'Migr Dates Post'!M:M)</f>
        <v>-15.5</v>
      </c>
      <c r="V48" s="119">
        <f>_xlfn.XLOOKUP(A48,'Migr Dates Post'!B:B,'Migr Dates Post'!N:N)</f>
        <v>-68</v>
      </c>
      <c r="W48" s="119">
        <f>_xlfn.XLOOKUP(A48,'Migration Data'!B:B,'Migration Data'!M:M)</f>
        <v>9.9430000000000121</v>
      </c>
      <c r="X48" s="132">
        <f>_xlfn.XLOOKUP(A48,'Migration Data'!B:B,'Migration Data'!J:J)</f>
        <v>2948007.29578749</v>
      </c>
      <c r="Y48" s="132">
        <f>_xlfn.XLOOKUP(A48,'Migration Data'!B:B,'Migration Data'!K:K)</f>
        <v>26.48</v>
      </c>
    </row>
    <row r="49" spans="1:25" x14ac:dyDescent="0.35">
      <c r="A49" s="12" t="s">
        <v>152</v>
      </c>
      <c r="B49" s="12" t="str">
        <f>_xlfn.XLOOKUP(A49,All!B:B,All!L:L)</f>
        <v>Migrant</v>
      </c>
      <c r="C49" s="119">
        <f>_xlfn.XLOOKUP(A49,Clock!B:B,Clock!G:G)</f>
        <v>1</v>
      </c>
      <c r="D49" s="119" t="str">
        <f>_xlfn.XLOOKUP(A49,Clock!B:B,Clock!L:L)</f>
        <v>Q9</v>
      </c>
      <c r="E49" s="119">
        <f>_xlfn.XLOOKUP('Clock Analysis Data'!A49,Clock!B:B,Clock!K:K)</f>
        <v>2</v>
      </c>
      <c r="F49" s="119">
        <f>_xlfn.XLOOKUP(A49,Clock!B:B,Clock!M:M,"NA")</f>
        <v>0.15379999999999999</v>
      </c>
      <c r="G49" s="119">
        <f>_xlfn.XLOOKUP(A49,'Migration Data'!B:B,'Migration Data'!F:F)</f>
        <v>-97.663201115776701</v>
      </c>
      <c r="H49" s="119">
        <f>_xlfn.XLOOKUP(A49,'Migration Data'!B:B,'Migration Data'!G:G)</f>
        <v>47.856840347780498</v>
      </c>
      <c r="I49" s="119">
        <f>_xlfn.XLOOKUP(A49,'Migration Data'!B:B,'Migration Data'!H:H,"NA")</f>
        <v>-76.252990722843506</v>
      </c>
      <c r="J49" s="119">
        <f>_xlfn.XLOOKUP(A49,'Migration Data'!B:B,'Migration Data'!I:I,"NA")</f>
        <v>9.0502929694450192</v>
      </c>
      <c r="K49" s="119">
        <f>_xlfn.XLOOKUP(A49,'Migr Dates Pre'!B:B,'Migr Dates Pre'!I:I)</f>
        <v>98</v>
      </c>
      <c r="L49" s="119">
        <f>_xlfn.XLOOKUP(A49,'Migr Dates Pre'!B:B,'Migr Dates Pre'!J:J)</f>
        <v>136.5</v>
      </c>
      <c r="M49" s="119">
        <f>_xlfn.XLOOKUP(A49,'Migr Dates Pre'!B:B,'Migr Dates Pre'!K:K)</f>
        <v>175</v>
      </c>
      <c r="N49" s="119">
        <f>_xlfn.XLOOKUP(A49,'Migr Dates Pre'!B:B,'Migr Dates Pre'!L:L)</f>
        <v>-8</v>
      </c>
      <c r="O49" s="119">
        <f>_xlfn.XLOOKUP('Clock Analysis Data'!A49,'Migr Dates Pre'!B:B,'Migr Dates Pre'!M:M)</f>
        <v>-46.5</v>
      </c>
      <c r="P49" s="119">
        <f>_xlfn.XLOOKUP(A49,'Migr Dates Pre'!B:B,'Migr Dates Pre'!N:N)</f>
        <v>-85</v>
      </c>
      <c r="Q49" s="119">
        <f>_xlfn.XLOOKUP(A49,'Migr Dates Post'!B:B,'Migr Dates Post'!I:I)</f>
        <v>30</v>
      </c>
      <c r="R49" s="119">
        <f>_xlfn.XLOOKUP(A49,'Migr Dates Post'!B:B,'Migr Dates Post'!J:J)</f>
        <v>93</v>
      </c>
      <c r="S49" s="119">
        <f>_xlfn.XLOOKUP(A49,'Migr Dates Post'!B:B,'Migr Dates Post'!K:K)</f>
        <v>156</v>
      </c>
      <c r="T49" s="119">
        <f>_xlfn.XLOOKUP(A49,'Migr Dates Post'!B:B,'Migr Dates Post'!L:L)</f>
        <v>65</v>
      </c>
      <c r="U49" s="119">
        <f>_xlfn.XLOOKUP(A49,'Migr Dates Post'!B:B,'Migr Dates Post'!M:M)</f>
        <v>2</v>
      </c>
      <c r="V49" s="119">
        <f>_xlfn.XLOOKUP(A49,'Migr Dates Post'!B:B,'Migr Dates Post'!N:N)</f>
        <v>-61</v>
      </c>
      <c r="W49" s="119">
        <f>_xlfn.XLOOKUP(A49,'Migration Data'!B:B,'Migration Data'!M:M)</f>
        <v>32.836999999999989</v>
      </c>
      <c r="X49" s="132">
        <f>_xlfn.XLOOKUP(A49,'Migration Data'!B:B,'Migration Data'!J:J)</f>
        <v>4750410.01066997</v>
      </c>
      <c r="Y49" s="132">
        <f>_xlfn.XLOOKUP(A49,'Migration Data'!B:B,'Migration Data'!K:K)</f>
        <v>43.024999999999999</v>
      </c>
    </row>
    <row r="50" spans="1:25" x14ac:dyDescent="0.35">
      <c r="A50" s="12" t="s">
        <v>154</v>
      </c>
      <c r="B50" s="12" t="str">
        <f>_xlfn.XLOOKUP(A50,All!B:B,All!L:L)</f>
        <v>Migrant</v>
      </c>
      <c r="C50" s="119">
        <f>_xlfn.XLOOKUP(A50,Clock!B:B,Clock!G:G)</f>
        <v>1</v>
      </c>
      <c r="D50" s="119" t="str">
        <f>_xlfn.XLOOKUP(A50,Clock!B:B,Clock!L:L)</f>
        <v>Q10</v>
      </c>
      <c r="E50" s="119">
        <f>_xlfn.XLOOKUP('Clock Analysis Data'!A50,Clock!B:B,Clock!K:K)</f>
        <v>1</v>
      </c>
      <c r="F50" s="119">
        <f>_xlfn.XLOOKUP(A50,Clock!B:B,Clock!M:M,"NA")</f>
        <v>0</v>
      </c>
      <c r="G50" s="119">
        <f>_xlfn.XLOOKUP(A50,'Migration Data'!B:B,'Migration Data'!F:F)</f>
        <v>-95.732923634032701</v>
      </c>
      <c r="H50" s="119">
        <f>_xlfn.XLOOKUP(A50,'Migration Data'!B:B,'Migration Data'!G:G)</f>
        <v>54.040267168732598</v>
      </c>
      <c r="I50" s="119">
        <f>_xlfn.XLOOKUP(A50,'Migration Data'!B:B,'Migration Data'!H:H,"NA")</f>
        <v>-93.5462381439079</v>
      </c>
      <c r="J50" s="119">
        <f>_xlfn.XLOOKUP(A50,'Migration Data'!B:B,'Migration Data'!I:I,"NA")</f>
        <v>35.425804120707603</v>
      </c>
      <c r="K50" s="119">
        <f>_xlfn.XLOOKUP(A50,'Migr Dates Pre'!B:B,'Migr Dates Pre'!I:I)</f>
        <v>91</v>
      </c>
      <c r="L50" s="119">
        <f>_xlfn.XLOOKUP(A50,'Migr Dates Pre'!B:B,'Migr Dates Pre'!J:J)</f>
        <v>126</v>
      </c>
      <c r="M50" s="119">
        <f>_xlfn.XLOOKUP(A50,'Migr Dates Pre'!B:B,'Migr Dates Pre'!K:K)</f>
        <v>161</v>
      </c>
      <c r="N50" s="119">
        <f>_xlfn.XLOOKUP(A50,'Migr Dates Pre'!B:B,'Migr Dates Pre'!L:L)</f>
        <v>-1</v>
      </c>
      <c r="O50" s="119">
        <f>_xlfn.XLOOKUP('Clock Analysis Data'!A50,'Migr Dates Pre'!B:B,'Migr Dates Pre'!M:M)</f>
        <v>-36</v>
      </c>
      <c r="P50" s="119">
        <f>_xlfn.XLOOKUP(A50,'Migr Dates Pre'!B:B,'Migr Dates Pre'!N:N)</f>
        <v>-71</v>
      </c>
      <c r="Q50" s="119">
        <f>_xlfn.XLOOKUP(A50,'Migr Dates Post'!B:B,'Migr Dates Post'!I:I)</f>
        <v>72</v>
      </c>
      <c r="R50" s="119">
        <f>_xlfn.XLOOKUP(A50,'Migr Dates Post'!B:B,'Migr Dates Post'!J:J)</f>
        <v>121</v>
      </c>
      <c r="S50" s="119">
        <f>_xlfn.XLOOKUP(A50,'Migr Dates Post'!B:B,'Migr Dates Post'!K:K)</f>
        <v>170</v>
      </c>
      <c r="T50" s="119">
        <f>_xlfn.XLOOKUP(A50,'Migr Dates Post'!B:B,'Migr Dates Post'!L:L)</f>
        <v>23</v>
      </c>
      <c r="U50" s="119">
        <f>_xlfn.XLOOKUP(A50,'Migr Dates Post'!B:B,'Migr Dates Post'!M:M)</f>
        <v>-26</v>
      </c>
      <c r="V50" s="119">
        <f>_xlfn.XLOOKUP(A50,'Migr Dates Post'!B:B,'Migr Dates Post'!N:N)</f>
        <v>-75</v>
      </c>
      <c r="W50" s="119">
        <f>_xlfn.XLOOKUP(A50,'Migration Data'!B:B,'Migration Data'!M:M)</f>
        <v>5.9919999999999902</v>
      </c>
      <c r="X50" s="132">
        <f>_xlfn.XLOOKUP(A50,'Migration Data'!B:B,'Migration Data'!J:J)</f>
        <v>2075550.4162659401</v>
      </c>
      <c r="Y50" s="132">
        <f>_xlfn.XLOOKUP(A50,'Migration Data'!B:B,'Migration Data'!K:K)</f>
        <v>18.986000000000001</v>
      </c>
    </row>
    <row r="51" spans="1:25" x14ac:dyDescent="0.35">
      <c r="A51" s="12" t="s">
        <v>156</v>
      </c>
      <c r="B51" s="12" t="str">
        <f>_xlfn.XLOOKUP(A51,All!B:B,All!L:L)</f>
        <v>Migrant</v>
      </c>
      <c r="C51" s="119">
        <f>_xlfn.XLOOKUP(A51,Clock!B:B,Clock!G:G)</f>
        <v>9</v>
      </c>
      <c r="D51" s="119" t="str">
        <f>_xlfn.XLOOKUP(A51,Clock!B:B,Clock!L:L)</f>
        <v>Q10</v>
      </c>
      <c r="E51" s="119">
        <f>_xlfn.XLOOKUP('Clock Analysis Data'!A51,Clock!B:B,Clock!K:K)</f>
        <v>3</v>
      </c>
      <c r="F51" s="119">
        <f>_xlfn.XLOOKUP(A51,Clock!B:B,Clock!M:M,"NA")</f>
        <v>0.23330000000000001</v>
      </c>
      <c r="G51" s="119">
        <f>_xlfn.XLOOKUP(A51,'Migration Data'!B:B,'Migration Data'!F:F)</f>
        <v>-107.223902219802</v>
      </c>
      <c r="H51" s="119">
        <f>_xlfn.XLOOKUP(A51,'Migration Data'!B:B,'Migration Data'!G:G)</f>
        <v>51.7956050518711</v>
      </c>
      <c r="I51" s="119">
        <f>_xlfn.XLOOKUP(A51,'Migration Data'!B:B,'Migration Data'!H:H,"NA")</f>
        <v>-97.140383668145702</v>
      </c>
      <c r="J51" s="119">
        <f>_xlfn.XLOOKUP(A51,'Migration Data'!B:B,'Migration Data'!I:I,"NA")</f>
        <v>31.306587995565799</v>
      </c>
      <c r="K51" s="119">
        <f>_xlfn.XLOOKUP(A51,'Migr Dates Pre'!B:B,'Migr Dates Pre'!I:I)</f>
        <v>77</v>
      </c>
      <c r="L51" s="119">
        <f>_xlfn.XLOOKUP(A51,'Migr Dates Pre'!B:B,'Migr Dates Pre'!J:J)</f>
        <v>119</v>
      </c>
      <c r="M51" s="119">
        <f>_xlfn.XLOOKUP(A51,'Migr Dates Pre'!B:B,'Migr Dates Pre'!K:K)</f>
        <v>161</v>
      </c>
      <c r="N51" s="119">
        <f>_xlfn.XLOOKUP(A51,'Migr Dates Pre'!B:B,'Migr Dates Pre'!L:L)</f>
        <v>13</v>
      </c>
      <c r="O51" s="119">
        <f>_xlfn.XLOOKUP('Clock Analysis Data'!A51,'Migr Dates Pre'!B:B,'Migr Dates Pre'!M:M)</f>
        <v>-29</v>
      </c>
      <c r="P51" s="119">
        <f>_xlfn.XLOOKUP(A51,'Migr Dates Pre'!B:B,'Migr Dates Pre'!N:N)</f>
        <v>-71</v>
      </c>
      <c r="Q51" s="119">
        <f>_xlfn.XLOOKUP(A51,'Migr Dates Post'!B:B,'Migr Dates Post'!I:I)</f>
        <v>65</v>
      </c>
      <c r="R51" s="119">
        <f>_xlfn.XLOOKUP(A51,'Migr Dates Post'!B:B,'Migr Dates Post'!J:J)</f>
        <v>114</v>
      </c>
      <c r="S51" s="119">
        <f>_xlfn.XLOOKUP(A51,'Migr Dates Post'!B:B,'Migr Dates Post'!K:K)</f>
        <v>163</v>
      </c>
      <c r="T51" s="119">
        <f>_xlfn.XLOOKUP(A51,'Migr Dates Post'!B:B,'Migr Dates Post'!L:L)</f>
        <v>30</v>
      </c>
      <c r="U51" s="119">
        <f>_xlfn.XLOOKUP(A51,'Migr Dates Post'!B:B,'Migr Dates Post'!M:M)</f>
        <v>-19</v>
      </c>
      <c r="V51" s="119">
        <f>_xlfn.XLOOKUP(A51,'Migr Dates Post'!B:B,'Migr Dates Post'!N:N)</f>
        <v>-68</v>
      </c>
      <c r="W51" s="119">
        <f>_xlfn.XLOOKUP(A51,'Migration Data'!B:B,'Migration Data'!M:M)</f>
        <v>25.581999999999994</v>
      </c>
      <c r="X51" s="132">
        <f>_xlfn.XLOOKUP(A51,'Migration Data'!B:B,'Migration Data'!J:J)</f>
        <v>2420721.1834260002</v>
      </c>
      <c r="Y51" s="132">
        <f>_xlfn.XLOOKUP(A51,'Migration Data'!B:B,'Migration Data'!K:K)</f>
        <v>21.347999999999999</v>
      </c>
    </row>
    <row r="52" spans="1:25" x14ac:dyDescent="0.35">
      <c r="A52" s="12" t="s">
        <v>326</v>
      </c>
      <c r="B52" s="12" t="str">
        <f>_xlfn.XLOOKUP(A52,All!B:B,All!L:L)</f>
        <v>Migrant</v>
      </c>
      <c r="C52" s="119">
        <f>_xlfn.XLOOKUP(A52,Clock!B:B,Clock!G:G)</f>
        <v>6</v>
      </c>
      <c r="D52" s="119" t="str">
        <f>_xlfn.XLOOKUP(A52,Clock!B:B,Clock!L:L)</f>
        <v>Q11</v>
      </c>
      <c r="E52" s="119">
        <f>_xlfn.XLOOKUP('Clock Analysis Data'!A52,Clock!B:B,Clock!K:K)</f>
        <v>4</v>
      </c>
      <c r="F52" s="119">
        <f>_xlfn.XLOOKUP(A52,Clock!B:B,Clock!M:M,"NA")</f>
        <v>0.29089999999999999</v>
      </c>
      <c r="G52" s="119">
        <f>_xlfn.XLOOKUP(A52,'Migration Data'!B:B,'Migration Data'!F:F)</f>
        <v>28.9417667779494</v>
      </c>
      <c r="H52" s="119">
        <f>_xlfn.XLOOKUP(A52,'Migration Data'!B:B,'Migration Data'!G:G)</f>
        <v>54.479133169038001</v>
      </c>
      <c r="I52" s="119">
        <f>_xlfn.XLOOKUP(A52,'Migration Data'!B:B,'Migration Data'!H:H,"NA")</f>
        <v>16.384352935011901</v>
      </c>
      <c r="J52" s="119">
        <f>_xlfn.XLOOKUP(A52,'Migration Data'!B:B,'Migration Data'!I:I,"NA")</f>
        <v>22.356729181212501</v>
      </c>
      <c r="K52" s="119">
        <f>_xlfn.XLOOKUP(A52,'Migr Dates Pre'!B:B,'Migr Dates Pre'!I:I)</f>
        <v>49</v>
      </c>
      <c r="L52" s="119">
        <f>_xlfn.XLOOKUP(A52,'Migr Dates Pre'!B:B,'Migr Dates Pre'!J:J)</f>
        <v>94.5</v>
      </c>
      <c r="M52" s="119">
        <f>_xlfn.XLOOKUP(A52,'Migr Dates Pre'!B:B,'Migr Dates Pre'!K:K)</f>
        <v>140</v>
      </c>
      <c r="N52" s="119">
        <f>_xlfn.XLOOKUP(A52,'Migr Dates Pre'!B:B,'Migr Dates Pre'!L:L)</f>
        <v>41</v>
      </c>
      <c r="O52" s="119">
        <f>_xlfn.XLOOKUP('Clock Analysis Data'!A52,'Migr Dates Pre'!B:B,'Migr Dates Pre'!M:M)</f>
        <v>-4.5</v>
      </c>
      <c r="P52" s="119">
        <f>_xlfn.XLOOKUP(A52,'Migr Dates Pre'!B:B,'Migr Dates Pre'!N:N)</f>
        <v>-50</v>
      </c>
      <c r="Q52" s="119">
        <f>_xlfn.XLOOKUP(A52,'Migr Dates Post'!B:B,'Migr Dates Post'!I:I)</f>
        <v>65</v>
      </c>
      <c r="R52" s="119">
        <f>_xlfn.XLOOKUP(A52,'Migr Dates Post'!B:B,'Migr Dates Post'!J:J)</f>
        <v>114</v>
      </c>
      <c r="S52" s="119">
        <f>_xlfn.XLOOKUP(A52,'Migr Dates Post'!B:B,'Migr Dates Post'!K:K)</f>
        <v>163</v>
      </c>
      <c r="T52" s="119">
        <f>_xlfn.XLOOKUP(A52,'Migr Dates Post'!B:B,'Migr Dates Post'!L:L)</f>
        <v>30</v>
      </c>
      <c r="U52" s="119">
        <f>_xlfn.XLOOKUP(A52,'Migr Dates Post'!B:B,'Migr Dates Post'!M:M)</f>
        <v>-19</v>
      </c>
      <c r="V52" s="119">
        <f>_xlfn.XLOOKUP(A52,'Migr Dates Post'!B:B,'Migr Dates Post'!N:N)</f>
        <v>-68</v>
      </c>
      <c r="W52" s="119">
        <f>_xlfn.XLOOKUP(A52,'Migration Data'!B:B,'Migration Data'!M:M)</f>
        <v>20.13900000000001</v>
      </c>
      <c r="X52" s="132">
        <f>_xlfn.XLOOKUP(A52,'Migration Data'!B:B,'Migration Data'!J:J)</f>
        <v>3718054.4677041499</v>
      </c>
      <c r="Y52" s="132">
        <f>_xlfn.XLOOKUP(A52,'Migration Data'!B:B,'Migration Data'!K:K)</f>
        <v>33.688000000000002</v>
      </c>
    </row>
    <row r="53" spans="1:25" x14ac:dyDescent="0.35">
      <c r="A53" s="12" t="s">
        <v>354</v>
      </c>
      <c r="B53" s="12" t="str">
        <f>_xlfn.XLOOKUP(A53,All!B:B,All!L:L)</f>
        <v>Migrant</v>
      </c>
      <c r="C53" s="119">
        <f>_xlfn.XLOOKUP('Clock Analysis Data'!A53,'NCBI Suppl Data'!B:B,'NCBI Suppl Data'!G:G)</f>
        <v>3</v>
      </c>
      <c r="D53" s="119" t="str">
        <f>_xlfn.XLOOKUP(A53,'NCBI Suppl Data'!B:B,'NCBI Suppl Data'!H:H)</f>
        <v>Q9</v>
      </c>
      <c r="E53" s="119" t="s">
        <v>497</v>
      </c>
      <c r="F53" s="119" t="str">
        <f>_xlfn.XLOOKUP(A53,Clock!B:B,Clock!M:M,"NA")</f>
        <v>NA</v>
      </c>
      <c r="G53" s="119">
        <f>_xlfn.XLOOKUP(A53,'Migration Data'!B:B,'Migration Data'!F:F)</f>
        <v>127.82037105241299</v>
      </c>
      <c r="H53" s="119">
        <f>_xlfn.XLOOKUP(A53,'Migration Data'!B:B,'Migration Data'!G:G)</f>
        <v>49.227382993024598</v>
      </c>
      <c r="I53" s="119">
        <f>_xlfn.XLOOKUP(A53,'Migration Data'!B:B,'Migration Data'!H:H,"NA")</f>
        <v>108.139957626382</v>
      </c>
      <c r="J53" s="119">
        <f>_xlfn.XLOOKUP(A53,'Migration Data'!B:B,'Migration Data'!I:I,"NA")</f>
        <v>26.1220150374137</v>
      </c>
      <c r="K53" s="119">
        <f>_xlfn.XLOOKUP(A53,'Migr Dates Pre'!B:B,'Migr Dates Pre'!I:I)</f>
        <v>90</v>
      </c>
      <c r="L53" s="119">
        <f>_xlfn.XLOOKUP(A53,'Migr Dates Pre'!B:B,'Migr Dates Pre'!J:J)</f>
        <v>110.5</v>
      </c>
      <c r="M53" s="119">
        <f>_xlfn.XLOOKUP(A53,'Migr Dates Pre'!B:B,'Migr Dates Pre'!K:K)</f>
        <v>131</v>
      </c>
      <c r="N53" s="119">
        <f>_xlfn.XLOOKUP(A53,'Migr Dates Pre'!B:B,'Migr Dates Pre'!L:L)</f>
        <v>0</v>
      </c>
      <c r="O53" s="119">
        <f>_xlfn.XLOOKUP('Clock Analysis Data'!A53,'Migr Dates Pre'!B:B,'Migr Dates Pre'!M:M)</f>
        <v>-20.5</v>
      </c>
      <c r="P53" s="119">
        <f>_xlfn.XLOOKUP(A53,'Migr Dates Pre'!B:B,'Migr Dates Pre'!N:N)</f>
        <v>-41</v>
      </c>
      <c r="Q53" s="119">
        <f>_xlfn.XLOOKUP(A53,'Migr Dates Post'!B:B,'Migr Dates Post'!I:I)</f>
        <v>41</v>
      </c>
      <c r="R53" s="119">
        <f>_xlfn.XLOOKUP(A53,'Migr Dates Post'!B:B,'Migr Dates Post'!J:J)</f>
        <v>87</v>
      </c>
      <c r="S53" s="119">
        <f>_xlfn.XLOOKUP(A53,'Migr Dates Post'!B:B,'Migr Dates Post'!K:K)</f>
        <v>133</v>
      </c>
      <c r="T53" s="119">
        <f>_xlfn.XLOOKUP(A53,'Migr Dates Post'!B:B,'Migr Dates Post'!L:L)</f>
        <v>54</v>
      </c>
      <c r="U53" s="119">
        <f>_xlfn.XLOOKUP(A53,'Migr Dates Post'!B:B,'Migr Dates Post'!M:M)</f>
        <v>8</v>
      </c>
      <c r="V53" s="119">
        <f>_xlfn.XLOOKUP(A53,'Migr Dates Post'!B:B,'Migr Dates Post'!N:N)</f>
        <v>-38</v>
      </c>
      <c r="W53" s="119">
        <f>_xlfn.XLOOKUP(A53,'Migration Data'!B:B,'Migration Data'!M:M)</f>
        <v>41.146999999999991</v>
      </c>
      <c r="X53" s="132">
        <f>_xlfn.XLOOKUP(A53,'Migration Data'!B:B,'Migration Data'!J:J)</f>
        <v>3076516.0176821798</v>
      </c>
      <c r="Y53" s="132">
        <f>_xlfn.XLOOKUP(A53,'Migration Data'!B:B,'Migration Data'!K:K)</f>
        <v>27.902999999999999</v>
      </c>
    </row>
    <row r="54" spans="1:25" x14ac:dyDescent="0.35">
      <c r="A54" s="12" t="s">
        <v>358</v>
      </c>
      <c r="B54" s="12" t="str">
        <f>_xlfn.XLOOKUP(A54,All!B:B,All!L:L)</f>
        <v>Migrant</v>
      </c>
      <c r="C54" s="119">
        <f>_xlfn.XLOOKUP('Clock Analysis Data'!A54,'NCBI Suppl Data'!B:B,'NCBI Suppl Data'!G:G)</f>
        <v>7</v>
      </c>
      <c r="D54" s="119" t="str">
        <f>_xlfn.XLOOKUP(A54,'NCBI Suppl Data'!B:B,'NCBI Suppl Data'!H:H)</f>
        <v>Q9</v>
      </c>
      <c r="E54" s="119" t="s">
        <v>497</v>
      </c>
      <c r="F54" s="119" t="str">
        <f>_xlfn.XLOOKUP(A54,Clock!B:B,Clock!M:M,"NA")</f>
        <v>NA</v>
      </c>
      <c r="G54" s="119">
        <f>_xlfn.XLOOKUP(A54,'Migration Data'!B:B,'Migration Data'!F:F)</f>
        <v>-87.907263595653006</v>
      </c>
      <c r="H54" s="119">
        <f>_xlfn.XLOOKUP(A54,'Migration Data'!B:B,'Migration Data'!G:G)</f>
        <v>44.501962894587301</v>
      </c>
      <c r="I54" s="119">
        <f>_xlfn.XLOOKUP(A54,'Migration Data'!B:B,'Migration Data'!H:H,"NA")</f>
        <v>-101.317449013429</v>
      </c>
      <c r="J54" s="119">
        <f>_xlfn.XLOOKUP(A54,'Migration Data'!B:B,'Migration Data'!I:I,"NA")</f>
        <v>29.541406930350401</v>
      </c>
      <c r="K54" s="119">
        <f>_xlfn.XLOOKUP(A54,'Migr Dates Pre'!B:B,'Migr Dates Pre'!I:I)</f>
        <v>70</v>
      </c>
      <c r="L54" s="119">
        <f>_xlfn.XLOOKUP(A54,'Migr Dates Pre'!B:B,'Migr Dates Pre'!J:J)</f>
        <v>105</v>
      </c>
      <c r="M54" s="119">
        <f>_xlfn.XLOOKUP(A54,'Migr Dates Pre'!B:B,'Migr Dates Pre'!K:K)</f>
        <v>140</v>
      </c>
      <c r="N54" s="119">
        <f>_xlfn.XLOOKUP(A54,'Migr Dates Pre'!B:B,'Migr Dates Pre'!L:L)</f>
        <v>20</v>
      </c>
      <c r="O54" s="119">
        <f>_xlfn.XLOOKUP('Clock Analysis Data'!A54,'Migr Dates Pre'!B:B,'Migr Dates Pre'!M:M)</f>
        <v>-15</v>
      </c>
      <c r="P54" s="119">
        <f>_xlfn.XLOOKUP(A54,'Migr Dates Pre'!B:B,'Migr Dates Pre'!N:N)</f>
        <v>-50</v>
      </c>
      <c r="Q54" s="119">
        <f>_xlfn.XLOOKUP(A54,'Migr Dates Post'!B:B,'Migr Dates Post'!I:I)</f>
        <v>79</v>
      </c>
      <c r="R54" s="119">
        <f>_xlfn.XLOOKUP(A54,'Migr Dates Post'!B:B,'Migr Dates Post'!J:J)</f>
        <v>117.5</v>
      </c>
      <c r="S54" s="119">
        <f>_xlfn.XLOOKUP(A54,'Migr Dates Post'!B:B,'Migr Dates Post'!K:K)</f>
        <v>156</v>
      </c>
      <c r="T54" s="119">
        <f>_xlfn.XLOOKUP(A54,'Migr Dates Post'!B:B,'Migr Dates Post'!L:L)</f>
        <v>16</v>
      </c>
      <c r="U54" s="119">
        <f>_xlfn.XLOOKUP(A54,'Migr Dates Post'!B:B,'Migr Dates Post'!M:M)</f>
        <v>-22.5</v>
      </c>
      <c r="V54" s="119">
        <f>_xlfn.XLOOKUP(A54,'Migr Dates Post'!B:B,'Migr Dates Post'!N:N)</f>
        <v>-61</v>
      </c>
      <c r="W54" s="119">
        <f>_xlfn.XLOOKUP(A54,'Migration Data'!B:B,'Migration Data'!M:M)</f>
        <v>46.342000000000013</v>
      </c>
      <c r="X54" s="132">
        <f>_xlfn.XLOOKUP(A54,'Migration Data'!B:B,'Migration Data'!J:J)</f>
        <v>2038701.9850055999</v>
      </c>
      <c r="Y54" s="132">
        <f>_xlfn.XLOOKUP(A54,'Migration Data'!B:B,'Migration Data'!K:K)</f>
        <v>18.481000000000002</v>
      </c>
    </row>
    <row r="55" spans="1:25" x14ac:dyDescent="0.35">
      <c r="A55" s="122" t="s">
        <v>399</v>
      </c>
      <c r="B55" s="12" t="str">
        <f>_xlfn.XLOOKUP(A55,All!B:B,All!L:L)</f>
        <v>Migrant</v>
      </c>
      <c r="C55" s="119">
        <f>_xlfn.XLOOKUP('Clock Analysis Data'!A55,'NCBI Suppl Data'!B:B,'NCBI Suppl Data'!G:G)</f>
        <v>4</v>
      </c>
      <c r="D55" s="119" t="str">
        <f>_xlfn.XLOOKUP(A55,'NCBI Suppl Data'!B:B,'NCBI Suppl Data'!H:H)</f>
        <v>Q10</v>
      </c>
      <c r="E55" s="119" t="s">
        <v>497</v>
      </c>
      <c r="F55" s="119" t="str">
        <f>_xlfn.XLOOKUP(A55,Clock!B:B,Clock!M:M,"NA")</f>
        <v>NA</v>
      </c>
      <c r="G55" s="119">
        <f>_xlfn.XLOOKUP(A55,'Migration Data'!B:B,'Migration Data'!F:F)</f>
        <v>-103.271245116751</v>
      </c>
      <c r="H55" s="119">
        <f>_xlfn.XLOOKUP(A55,'Migration Data'!B:B,'Migration Data'!G:G)</f>
        <v>42.248430896513497</v>
      </c>
      <c r="I55" s="119">
        <f>_xlfn.XLOOKUP(A55,'Migration Data'!B:B,'Migration Data'!H:H,"NA")</f>
        <v>-80.000976562218497</v>
      </c>
      <c r="J55" s="119">
        <f>_xlfn.XLOOKUP(A55,'Migration Data'!B:B,'Migration Data'!I:I,"NA")</f>
        <v>7.4628906246026601</v>
      </c>
      <c r="K55" s="119">
        <f>_xlfn.XLOOKUP(A55,'Migr Dates Pre'!B:B,'Migr Dates Pre'!I:I)</f>
        <v>126</v>
      </c>
      <c r="L55" s="119">
        <f>_xlfn.XLOOKUP(A55,'Migr Dates Pre'!B:B,'Migr Dates Pre'!J:J)</f>
        <v>150.5</v>
      </c>
      <c r="M55" s="119">
        <f>_xlfn.XLOOKUP(A55,'Migr Dates Pre'!B:B,'Migr Dates Pre'!K:K)</f>
        <v>175</v>
      </c>
      <c r="N55" s="119">
        <f>_xlfn.XLOOKUP(A55,'Migr Dates Pre'!B:B,'Migr Dates Pre'!L:L)</f>
        <v>-36</v>
      </c>
      <c r="O55" s="119">
        <f>_xlfn.XLOOKUP('Clock Analysis Data'!A55,'Migr Dates Pre'!B:B,'Migr Dates Pre'!M:M)</f>
        <v>-60.5</v>
      </c>
      <c r="P55" s="119">
        <f>_xlfn.XLOOKUP(A55,'Migr Dates Pre'!B:B,'Migr Dates Pre'!N:N)</f>
        <v>-85</v>
      </c>
      <c r="Q55" s="119">
        <f>_xlfn.XLOOKUP(A55,'Migr Dates Post'!B:B,'Migr Dates Post'!I:I)</f>
        <v>30</v>
      </c>
      <c r="R55" s="119">
        <f>_xlfn.XLOOKUP(A55,'Migr Dates Post'!B:B,'Migr Dates Post'!J:J)</f>
        <v>75.5</v>
      </c>
      <c r="S55" s="119">
        <f>_xlfn.XLOOKUP(A55,'Migr Dates Post'!B:B,'Migr Dates Post'!K:K)</f>
        <v>121</v>
      </c>
      <c r="T55" s="119">
        <f>_xlfn.XLOOKUP(A55,'Migr Dates Post'!B:B,'Migr Dates Post'!L:L)</f>
        <v>65</v>
      </c>
      <c r="U55" s="119">
        <f>_xlfn.XLOOKUP(A55,'Migr Dates Post'!B:B,'Migr Dates Post'!M:M)</f>
        <v>19.5</v>
      </c>
      <c r="V55" s="119">
        <f>_xlfn.XLOOKUP(A55,'Migr Dates Post'!B:B,'Migr Dates Post'!N:N)</f>
        <v>-26</v>
      </c>
      <c r="W55" s="119">
        <f>_xlfn.XLOOKUP(A55,'Migration Data'!B:B,'Migration Data'!M:M)</f>
        <v>37.538999999999987</v>
      </c>
      <c r="X55" s="132">
        <f>_xlfn.XLOOKUP(A55,'Migration Data'!B:B,'Migration Data'!J:J)</f>
        <v>4481785.8344619302</v>
      </c>
      <c r="Y55" s="132">
        <f>_xlfn.XLOOKUP(A55,'Migration Data'!B:B,'Migration Data'!K:K)</f>
        <v>40.252000000000002</v>
      </c>
    </row>
    <row r="56" spans="1:25" x14ac:dyDescent="0.35">
      <c r="A56" s="122" t="s">
        <v>404</v>
      </c>
      <c r="B56" s="12" t="str">
        <f>_xlfn.XLOOKUP(A56,All!B:B,All!L:L)</f>
        <v>Migrant</v>
      </c>
      <c r="C56" s="119">
        <f>_xlfn.XLOOKUP('Clock Analysis Data'!A56,'NCBI Suppl Data'!B:B,'NCBI Suppl Data'!G:G)</f>
        <v>4</v>
      </c>
      <c r="D56" s="119" t="str">
        <f>_xlfn.XLOOKUP(A56,'NCBI Suppl Data'!B:B,'NCBI Suppl Data'!H:H)</f>
        <v>Q7</v>
      </c>
      <c r="E56" s="119" t="s">
        <v>497</v>
      </c>
      <c r="F56" s="119" t="str">
        <f>_xlfn.XLOOKUP(A56,Clock!B:B,Clock!M:M,"NA")</f>
        <v>NA</v>
      </c>
      <c r="G56" s="119">
        <f>_xlfn.XLOOKUP(A56,'Migration Data'!B:B,'Migration Data'!F:F)</f>
        <v>-61.224315636761801</v>
      </c>
      <c r="H56" s="119">
        <f>_xlfn.XLOOKUP(A56,'Migration Data'!B:B,'Migration Data'!G:G)</f>
        <v>-33.811519723604199</v>
      </c>
      <c r="I56" s="119">
        <f>_xlfn.XLOOKUP(A56,'Migration Data'!B:B,'Migration Data'!H:H,"NA")</f>
        <v>-62.567238936089701</v>
      </c>
      <c r="J56" s="119">
        <f>_xlfn.XLOOKUP(A56,'Migration Data'!B:B,'Migration Data'!I:I,"NA")</f>
        <v>-3.4989355185662299</v>
      </c>
      <c r="K56" s="119">
        <f>_xlfn.XLOOKUP(A56,'Migr Dates Pre'!B:B,'Migr Dates Pre'!I:I)</f>
        <v>-30</v>
      </c>
      <c r="L56" s="119">
        <f>_xlfn.XLOOKUP(A56,'Migr Dates Pre'!B:B,'Migr Dates Pre'!J:J)</f>
        <v>-93</v>
      </c>
      <c r="M56" s="119">
        <f>_xlfn.XLOOKUP(A56,'Migr Dates Pre'!B:B,'Migr Dates Pre'!K:K)</f>
        <v>-156</v>
      </c>
      <c r="N56" s="119">
        <f>_xlfn.XLOOKUP(A56,'Migr Dates Pre'!B:B,'Migr Dates Pre'!L:L)</f>
        <v>65</v>
      </c>
      <c r="O56" s="119">
        <f>_xlfn.XLOOKUP('Clock Analysis Data'!A56,'Migr Dates Pre'!B:B,'Migr Dates Pre'!M:M)</f>
        <v>2</v>
      </c>
      <c r="P56" s="119">
        <f>_xlfn.XLOOKUP(A56,'Migr Dates Pre'!B:B,'Migr Dates Pre'!N:N)</f>
        <v>-61</v>
      </c>
      <c r="Q56" s="119">
        <f>_xlfn.XLOOKUP(A56,'Migr Dates Post'!B:B,'Migr Dates Post'!I:I)</f>
        <v>35</v>
      </c>
      <c r="R56" s="119">
        <f>_xlfn.XLOOKUP(A56,'Migr Dates Post'!B:B,'Migr Dates Post'!J:J)</f>
        <v>94.5</v>
      </c>
      <c r="S56" s="119">
        <f>_xlfn.XLOOKUP(A56,'Migr Dates Post'!B:B,'Migr Dates Post'!K:K)</f>
        <v>154</v>
      </c>
      <c r="T56" s="119">
        <f>_xlfn.XLOOKUP(A56,'Migr Dates Post'!B:B,'Migr Dates Post'!L:L)</f>
        <v>55</v>
      </c>
      <c r="U56" s="119">
        <f>_xlfn.XLOOKUP(A56,'Migr Dates Post'!B:B,'Migr Dates Post'!M:M)</f>
        <v>-4.5</v>
      </c>
      <c r="V56" s="119">
        <f>_xlfn.XLOOKUP(A56,'Migr Dates Post'!B:B,'Migr Dates Post'!N:N)</f>
        <v>-64</v>
      </c>
      <c r="W56" s="119">
        <f>_xlfn.XLOOKUP(A56,'Migration Data'!B:B,'Migration Data'!M:M)</f>
        <v>2.6279999999999859</v>
      </c>
      <c r="X56" s="132">
        <f>_xlfn.XLOOKUP(A56,'Migration Data'!B:B,'Migration Data'!J:J)</f>
        <v>3358753.5657880399</v>
      </c>
      <c r="Y56" s="132">
        <f>_xlfn.XLOOKUP(A56,'Migration Data'!B:B,'Migration Data'!K:K)</f>
        <v>30.48</v>
      </c>
    </row>
    <row r="57" spans="1:25" x14ac:dyDescent="0.35">
      <c r="A57" s="122" t="s">
        <v>407</v>
      </c>
      <c r="B57" s="12" t="str">
        <f>_xlfn.XLOOKUP(A57,All!B:B,All!L:L)</f>
        <v>Migrant</v>
      </c>
      <c r="C57" s="119">
        <f>_xlfn.XLOOKUP('Clock Analysis Data'!A57,'NCBI Suppl Data'!B:B,'NCBI Suppl Data'!G:G)</f>
        <v>1</v>
      </c>
      <c r="D57" s="119" t="str">
        <f>_xlfn.XLOOKUP(A57,'NCBI Suppl Data'!B:B,'NCBI Suppl Data'!H:H)</f>
        <v>Q10</v>
      </c>
      <c r="E57" s="119" t="s">
        <v>497</v>
      </c>
      <c r="F57" s="119" t="str">
        <f>_xlfn.XLOOKUP(A57,Clock!B:B,Clock!M:M,"NA")</f>
        <v>NA</v>
      </c>
      <c r="G57" s="119">
        <f>_xlfn.XLOOKUP(A57,'Migration Data'!B:B,'Migration Data'!F:F)</f>
        <v>-112.273551536087</v>
      </c>
      <c r="H57" s="119">
        <f>_xlfn.XLOOKUP(A57,'Migration Data'!B:B,'Migration Data'!G:G)</f>
        <v>43.099519308853999</v>
      </c>
      <c r="I57" s="119">
        <f>_xlfn.XLOOKUP(A57,'Migration Data'!B:B,'Migration Data'!H:H,"NA")</f>
        <v>-105.52916810038199</v>
      </c>
      <c r="J57" s="119">
        <f>_xlfn.XLOOKUP(A57,'Migration Data'!B:B,'Migration Data'!I:I,"NA")</f>
        <v>23.1008815138022</v>
      </c>
      <c r="K57" s="119">
        <f>_xlfn.XLOOKUP(A57,'Migr Dates Pre'!B:B,'Migr Dates Pre'!I:I)</f>
        <v>91</v>
      </c>
      <c r="L57" s="119">
        <f>_xlfn.XLOOKUP(A57,'Migr Dates Pre'!B:B,'Migr Dates Pre'!J:J)</f>
        <v>129.5</v>
      </c>
      <c r="M57" s="119">
        <f>_xlfn.XLOOKUP(A57,'Migr Dates Pre'!B:B,'Migr Dates Pre'!K:K)</f>
        <v>168</v>
      </c>
      <c r="N57" s="119">
        <f>_xlfn.XLOOKUP(A57,'Migr Dates Pre'!B:B,'Migr Dates Pre'!L:L)</f>
        <v>-1</v>
      </c>
      <c r="O57" s="119">
        <f>_xlfn.XLOOKUP('Clock Analysis Data'!A57,'Migr Dates Pre'!B:B,'Migr Dates Pre'!M:M)</f>
        <v>-39.5</v>
      </c>
      <c r="P57" s="119">
        <f>_xlfn.XLOOKUP(A57,'Migr Dates Pre'!B:B,'Migr Dates Pre'!N:N)</f>
        <v>-78</v>
      </c>
      <c r="Q57" s="119">
        <f>_xlfn.XLOOKUP(A57,'Migr Dates Post'!B:B,'Migr Dates Post'!I:I)</f>
        <v>30</v>
      </c>
      <c r="R57" s="119">
        <f>_xlfn.XLOOKUP(A57,'Migr Dates Post'!B:B,'Migr Dates Post'!J:J)</f>
        <v>79</v>
      </c>
      <c r="S57" s="119">
        <f>_xlfn.XLOOKUP(A57,'Migr Dates Post'!B:B,'Migr Dates Post'!K:K)</f>
        <v>128</v>
      </c>
      <c r="T57" s="119">
        <f>_xlfn.XLOOKUP(A57,'Migr Dates Post'!B:B,'Migr Dates Post'!L:L)</f>
        <v>65</v>
      </c>
      <c r="U57" s="119">
        <f>_xlfn.XLOOKUP(A57,'Migr Dates Post'!B:B,'Migr Dates Post'!M:M)</f>
        <v>16</v>
      </c>
      <c r="V57" s="119">
        <f>_xlfn.XLOOKUP(A57,'Migr Dates Post'!B:B,'Migr Dates Post'!N:N)</f>
        <v>-33</v>
      </c>
      <c r="W57" s="119">
        <f>_xlfn.XLOOKUP(A57,'Migration Data'!B:B,'Migration Data'!M:M)</f>
        <v>18.633999999999986</v>
      </c>
      <c r="X57" s="132">
        <f>_xlfn.XLOOKUP(A57,'Migration Data'!B:B,'Migration Data'!J:J)</f>
        <v>2303653.29508986</v>
      </c>
      <c r="Y57" s="132">
        <f>_xlfn.XLOOKUP(A57,'Migration Data'!B:B,'Migration Data'!K:K)</f>
        <v>20.699000000000002</v>
      </c>
    </row>
    <row r="58" spans="1:25" x14ac:dyDescent="0.35">
      <c r="A58" s="122" t="s">
        <v>411</v>
      </c>
      <c r="B58" s="12" t="str">
        <f>_xlfn.XLOOKUP(A58,All!B:B,All!L:L)</f>
        <v>Migrant</v>
      </c>
      <c r="C58" s="119">
        <f>_xlfn.XLOOKUP('Clock Analysis Data'!A58,'NCBI Suppl Data'!B:B,'NCBI Suppl Data'!G:G)</f>
        <v>4</v>
      </c>
      <c r="D58" s="119" t="str">
        <f>_xlfn.XLOOKUP(A58,'NCBI Suppl Data'!B:B,'NCBI Suppl Data'!H:H)</f>
        <v>Q10</v>
      </c>
      <c r="E58" s="119" t="s">
        <v>497</v>
      </c>
      <c r="F58" s="119" t="str">
        <f>_xlfn.XLOOKUP(A58,Clock!B:B,Clock!M:M,"NA")</f>
        <v>NA</v>
      </c>
      <c r="G58" s="119">
        <f>_xlfn.XLOOKUP(A58,'Migration Data'!B:B,'Migration Data'!F:F)</f>
        <v>81.312621737231098</v>
      </c>
      <c r="H58" s="119">
        <f>_xlfn.XLOOKUP(A58,'Migration Data'!B:B,'Migration Data'!G:G)</f>
        <v>50.033903645340402</v>
      </c>
      <c r="I58" s="119">
        <f>_xlfn.XLOOKUP(A58,'Migration Data'!B:B,'Migration Data'!H:H,"NA")</f>
        <v>26.573308827297399</v>
      </c>
      <c r="J58" s="119">
        <f>_xlfn.XLOOKUP(A58,'Migration Data'!B:B,'Migration Data'!I:I,"NA")</f>
        <v>-4.3224642009182803</v>
      </c>
      <c r="K58" s="119">
        <f>_xlfn.XLOOKUP(A58,'Migr Dates Pre'!B:B,'Migr Dates Pre'!I:I)</f>
        <v>42</v>
      </c>
      <c r="L58" s="119">
        <f>_xlfn.XLOOKUP(A58,'Migr Dates Pre'!B:B,'Migr Dates Pre'!J:J)</f>
        <v>91</v>
      </c>
      <c r="M58" s="119">
        <f>_xlfn.XLOOKUP(A58,'Migr Dates Pre'!B:B,'Migr Dates Pre'!K:K)</f>
        <v>140</v>
      </c>
      <c r="N58" s="119">
        <f>_xlfn.XLOOKUP(A58,'Migr Dates Pre'!B:B,'Migr Dates Pre'!L:L)</f>
        <v>48</v>
      </c>
      <c r="O58" s="119">
        <f>_xlfn.XLOOKUP('Clock Analysis Data'!A58,'Migr Dates Pre'!B:B,'Migr Dates Pre'!M:M)</f>
        <v>-1</v>
      </c>
      <c r="P58" s="119">
        <f>_xlfn.XLOOKUP(A58,'Migr Dates Pre'!B:B,'Migr Dates Pre'!N:N)</f>
        <v>-50</v>
      </c>
      <c r="Q58" s="119">
        <f>_xlfn.XLOOKUP(A58,'Migr Dates Post'!B:B,'Migr Dates Post'!I:I)</f>
        <v>44</v>
      </c>
      <c r="R58" s="119">
        <f>_xlfn.XLOOKUP(A58,'Migr Dates Post'!B:B,'Migr Dates Post'!J:J)</f>
        <v>96.5</v>
      </c>
      <c r="S58" s="119">
        <f>_xlfn.XLOOKUP(A58,'Migr Dates Post'!B:B,'Migr Dates Post'!K:K)</f>
        <v>149</v>
      </c>
      <c r="T58" s="119">
        <f>_xlfn.XLOOKUP(A58,'Migr Dates Post'!B:B,'Migr Dates Post'!L:L)</f>
        <v>51</v>
      </c>
      <c r="U58" s="119">
        <f>_xlfn.XLOOKUP(A58,'Migr Dates Post'!B:B,'Migr Dates Post'!M:M)</f>
        <v>-1.5</v>
      </c>
      <c r="V58" s="119">
        <f>_xlfn.XLOOKUP(A58,'Migr Dates Post'!B:B,'Migr Dates Post'!N:N)</f>
        <v>-54</v>
      </c>
      <c r="W58" s="119">
        <f>_xlfn.XLOOKUP(A58,'Migration Data'!B:B,'Migration Data'!M:M)</f>
        <v>59.584000000000003</v>
      </c>
      <c r="X58" s="132">
        <f>_xlfn.XLOOKUP(A58,'Migration Data'!B:B,'Migration Data'!J:J)</f>
        <v>7975543.5629187301</v>
      </c>
      <c r="Y58" s="132">
        <f>_xlfn.XLOOKUP(A58,'Migration Data'!B:B,'Migration Data'!K:K)</f>
        <v>71.349000000000004</v>
      </c>
    </row>
    <row r="59" spans="1:25" x14ac:dyDescent="0.35">
      <c r="A59" s="44" t="s">
        <v>41</v>
      </c>
      <c r="B59" s="12" t="str">
        <f>_xlfn.XLOOKUP(A59,All!B:B,All!L:L)</f>
        <v>Partial</v>
      </c>
      <c r="C59" s="119">
        <f>_xlfn.XLOOKUP('Clock Analysis Data'!A59,'NCBI Suppl Data'!B:B,'NCBI Suppl Data'!G:G)</f>
        <v>15</v>
      </c>
      <c r="D59" s="119" t="str">
        <f>_xlfn.XLOOKUP(A59,Clock!B:B,Clock!L:L)</f>
        <v>Q14</v>
      </c>
      <c r="E59" s="119">
        <f>_xlfn.XLOOKUP('Clock Analysis Data'!A59,Clock!B:B,Clock!K:K)</f>
        <v>5</v>
      </c>
      <c r="F59" s="119">
        <f>_xlfn.XLOOKUP(A59,Clock!B:B,Clock!M:M,"NA")</f>
        <v>7.6999999999999999E-2</v>
      </c>
      <c r="G59" s="119">
        <f>_xlfn.XLOOKUP(A59,'Resident Data'!B:B,'Resident Data'!F:F)</f>
        <v>72.703820598230607</v>
      </c>
      <c r="H59" s="119">
        <f>_xlfn.XLOOKUP(A59,'Resident Data'!B:B,'Resident Data'!G:G)</f>
        <v>44.570872014767701</v>
      </c>
      <c r="I59" s="119" t="s">
        <v>497</v>
      </c>
      <c r="J59" s="119" t="s">
        <v>497</v>
      </c>
      <c r="K59" s="119" t="s">
        <v>497</v>
      </c>
      <c r="L59" s="119" t="s">
        <v>497</v>
      </c>
      <c r="M59" s="119" t="s">
        <v>497</v>
      </c>
      <c r="N59" s="119" t="s">
        <v>497</v>
      </c>
      <c r="O59" s="119" t="s">
        <v>497</v>
      </c>
      <c r="P59" s="119" t="s">
        <v>497</v>
      </c>
      <c r="Q59" s="119" t="s">
        <v>497</v>
      </c>
      <c r="R59" s="119" t="s">
        <v>497</v>
      </c>
      <c r="S59" s="119" t="s">
        <v>497</v>
      </c>
      <c r="T59" s="119" t="s">
        <v>497</v>
      </c>
      <c r="U59" s="119" t="s">
        <v>497</v>
      </c>
      <c r="V59" s="119" t="s">
        <v>497</v>
      </c>
      <c r="W59" s="119" t="s">
        <v>497</v>
      </c>
      <c r="X59" s="132">
        <f>_xlfn.XLOOKUP(A59,'Resident Data'!B:B,'Resident Data'!J:J)</f>
        <v>1720458.4509999999</v>
      </c>
      <c r="Y59" s="132" t="s">
        <v>497</v>
      </c>
    </row>
    <row r="60" spans="1:25" x14ac:dyDescent="0.35">
      <c r="A60" s="44" t="s">
        <v>42</v>
      </c>
      <c r="B60" s="12" t="str">
        <f>_xlfn.XLOOKUP(A60,All!B:B,All!L:L)</f>
        <v>Resident</v>
      </c>
      <c r="C60" s="119">
        <f>_xlfn.XLOOKUP(A60,Clock!B:B,Clock!G:G)</f>
        <v>1</v>
      </c>
      <c r="D60" s="119" t="str">
        <f>_xlfn.XLOOKUP(A60,Clock!B:B,Clock!L:L)</f>
        <v>Q8</v>
      </c>
      <c r="E60" s="119">
        <f>_xlfn.XLOOKUP('Clock Analysis Data'!A60,Clock!B:B,Clock!K:K)</f>
        <v>2</v>
      </c>
      <c r="F60" s="119">
        <f>_xlfn.XLOOKUP(A60,Clock!B:B,Clock!M:M,"NA")</f>
        <v>0.34300000000000003</v>
      </c>
      <c r="G60" s="119">
        <f>_xlfn.XLOOKUP(A60,'Resident Data'!B:B,'Resident Data'!F:F)</f>
        <v>-88.820600323899598</v>
      </c>
      <c r="H60" s="119">
        <f>_xlfn.XLOOKUP(A60,'Resident Data'!B:B,'Resident Data'!G:G)</f>
        <v>14.0105550505835</v>
      </c>
      <c r="I60" s="119" t="s">
        <v>497</v>
      </c>
      <c r="J60" s="119" t="s">
        <v>497</v>
      </c>
      <c r="K60" s="119" t="s">
        <v>497</v>
      </c>
      <c r="L60" s="119" t="s">
        <v>497</v>
      </c>
      <c r="M60" s="119" t="s">
        <v>497</v>
      </c>
      <c r="N60" s="119" t="s">
        <v>497</v>
      </c>
      <c r="O60" s="119" t="s">
        <v>497</v>
      </c>
      <c r="P60" s="119" t="s">
        <v>497</v>
      </c>
      <c r="Q60" s="119" t="s">
        <v>497</v>
      </c>
      <c r="R60" s="119" t="s">
        <v>497</v>
      </c>
      <c r="S60" s="119" t="s">
        <v>497</v>
      </c>
      <c r="T60" s="119" t="s">
        <v>497</v>
      </c>
      <c r="U60" s="119" t="s">
        <v>497</v>
      </c>
      <c r="V60" s="119" t="s">
        <v>497</v>
      </c>
      <c r="W60" s="119" t="s">
        <v>497</v>
      </c>
      <c r="X60" s="132">
        <f>_xlfn.XLOOKUP(A60,'Resident Data'!B:B,'Resident Data'!J:J)</f>
        <v>267497.56072544202</v>
      </c>
      <c r="Y60" s="132" t="s">
        <v>497</v>
      </c>
    </row>
    <row r="61" spans="1:25" x14ac:dyDescent="0.35">
      <c r="A61" s="44" t="s">
        <v>40</v>
      </c>
      <c r="B61" s="12" t="str">
        <f>_xlfn.XLOOKUP(A61,All!B:B,All!L:L)</f>
        <v>Resident</v>
      </c>
      <c r="C61" s="119">
        <f>_xlfn.XLOOKUP(A61,Clock!B:B,Clock!G:G)</f>
        <v>6</v>
      </c>
      <c r="D61" s="119" t="str">
        <f>_xlfn.XLOOKUP(A61,Clock!B:B,Clock!L:L)</f>
        <v>Q8</v>
      </c>
      <c r="E61" s="119">
        <f>_xlfn.XLOOKUP('Clock Analysis Data'!A61,Clock!B:B,Clock!K:K)</f>
        <v>1</v>
      </c>
      <c r="F61" s="119">
        <f>_xlfn.XLOOKUP(A61,Clock!B:B,Clock!M:M,"NA")</f>
        <v>0</v>
      </c>
      <c r="G61" s="119">
        <f>_xlfn.XLOOKUP(A61,'Resident Data'!B:B,'Resident Data'!F:F)</f>
        <v>9.4558060879892807</v>
      </c>
      <c r="H61" s="119">
        <f>_xlfn.XLOOKUP(A61,'Resident Data'!B:B,'Resident Data'!G:G)</f>
        <v>47.776057903139403</v>
      </c>
      <c r="I61" s="119" t="s">
        <v>497</v>
      </c>
      <c r="J61" s="119" t="s">
        <v>497</v>
      </c>
      <c r="K61" s="119" t="s">
        <v>497</v>
      </c>
      <c r="L61" s="119" t="s">
        <v>497</v>
      </c>
      <c r="M61" s="119" t="s">
        <v>497</v>
      </c>
      <c r="N61" s="119" t="s">
        <v>497</v>
      </c>
      <c r="O61" s="119" t="s">
        <v>497</v>
      </c>
      <c r="P61" s="119" t="s">
        <v>497</v>
      </c>
      <c r="Q61" s="119" t="s">
        <v>497</v>
      </c>
      <c r="R61" s="119" t="s">
        <v>497</v>
      </c>
      <c r="S61" s="119" t="s">
        <v>497</v>
      </c>
      <c r="T61" s="119" t="s">
        <v>497</v>
      </c>
      <c r="U61" s="119" t="s">
        <v>497</v>
      </c>
      <c r="V61" s="119" t="s">
        <v>497</v>
      </c>
      <c r="W61" s="119" t="s">
        <v>497</v>
      </c>
      <c r="X61" s="132">
        <f>_xlfn.XLOOKUP(A61,'Resident Data'!B:B,'Resident Data'!J:J)</f>
        <v>551774.03458224295</v>
      </c>
      <c r="Y61" s="132" t="s">
        <v>497</v>
      </c>
    </row>
    <row r="62" spans="1:25" x14ac:dyDescent="0.35">
      <c r="A62" s="44" t="s">
        <v>259</v>
      </c>
      <c r="B62" s="12" t="str">
        <f>_xlfn.XLOOKUP(A62,All!B:B,All!L:L)</f>
        <v>Resident</v>
      </c>
      <c r="C62" s="119">
        <f>_xlfn.XLOOKUP(A62,Clock!B:B,Clock!G:G)</f>
        <v>2</v>
      </c>
      <c r="D62" s="119" t="str">
        <f>_xlfn.XLOOKUP(A62,Clock!B:B,Clock!L:L)</f>
        <v>Q8</v>
      </c>
      <c r="E62" s="119">
        <f>_xlfn.XLOOKUP('Clock Analysis Data'!A62,Clock!B:B,Clock!K:K)</f>
        <v>2</v>
      </c>
      <c r="F62" s="119" t="s">
        <v>497</v>
      </c>
      <c r="G62" s="119">
        <f>_xlfn.XLOOKUP(A62,'Resident Data'!B:B,'Resident Data'!F:F)</f>
        <v>7.1831222196238196</v>
      </c>
      <c r="H62" s="119">
        <f>_xlfn.XLOOKUP(A62,'Resident Data'!B:B,'Resident Data'!G:G)</f>
        <v>46.541820537317101</v>
      </c>
      <c r="I62" s="119" t="s">
        <v>497</v>
      </c>
      <c r="J62" s="119" t="s">
        <v>497</v>
      </c>
      <c r="K62" s="119" t="s">
        <v>497</v>
      </c>
      <c r="L62" s="119" t="s">
        <v>497</v>
      </c>
      <c r="M62" s="119" t="s">
        <v>497</v>
      </c>
      <c r="N62" s="119" t="s">
        <v>497</v>
      </c>
      <c r="O62" s="119" t="s">
        <v>497</v>
      </c>
      <c r="P62" s="119" t="s">
        <v>497</v>
      </c>
      <c r="Q62" s="119" t="s">
        <v>497</v>
      </c>
      <c r="R62" s="119" t="s">
        <v>497</v>
      </c>
      <c r="S62" s="119" t="s">
        <v>497</v>
      </c>
      <c r="T62" s="119" t="s">
        <v>497</v>
      </c>
      <c r="U62" s="119" t="s">
        <v>497</v>
      </c>
      <c r="V62" s="119" t="s">
        <v>497</v>
      </c>
      <c r="W62" s="119" t="s">
        <v>497</v>
      </c>
      <c r="X62" s="132">
        <f>_xlfn.XLOOKUP(A62,'Resident Data'!B:B,'Resident Data'!J:J)</f>
        <v>505055.82883189799</v>
      </c>
      <c r="Y62" s="132" t="s">
        <v>497</v>
      </c>
    </row>
    <row r="63" spans="1:25" x14ac:dyDescent="0.35">
      <c r="A63" s="44" t="s">
        <v>261</v>
      </c>
      <c r="B63" s="12" t="str">
        <f>_xlfn.XLOOKUP(A63,All!B:B,All!L:L)</f>
        <v>Resident</v>
      </c>
      <c r="C63" s="119">
        <f>_xlfn.XLOOKUP(A63,Clock!B:B,Clock!G:G)</f>
        <v>10</v>
      </c>
      <c r="D63" s="119" t="str">
        <f>_xlfn.XLOOKUP(A63,Clock!B:B,Clock!L:L)</f>
        <v>Q11</v>
      </c>
      <c r="E63" s="119">
        <f>_xlfn.XLOOKUP('Clock Analysis Data'!A63,Clock!B:B,Clock!K:K)</f>
        <v>2</v>
      </c>
      <c r="F63" s="119" t="s">
        <v>497</v>
      </c>
      <c r="G63" s="119">
        <f>_xlfn.XLOOKUP(A63,'Resident Data'!B:B,'Resident Data'!F:F)</f>
        <v>38.668115470555698</v>
      </c>
      <c r="H63" s="119">
        <f>_xlfn.XLOOKUP(A63,'Resident Data'!B:B,'Resident Data'!G:G)</f>
        <v>55.384951723329998</v>
      </c>
      <c r="I63" s="119" t="s">
        <v>497</v>
      </c>
      <c r="J63" s="119" t="s">
        <v>497</v>
      </c>
      <c r="K63" s="119" t="s">
        <v>497</v>
      </c>
      <c r="L63" s="119" t="s">
        <v>497</v>
      </c>
      <c r="M63" s="119" t="s">
        <v>497</v>
      </c>
      <c r="N63" s="119" t="s">
        <v>497</v>
      </c>
      <c r="O63" s="119" t="s">
        <v>497</v>
      </c>
      <c r="P63" s="119" t="s">
        <v>497</v>
      </c>
      <c r="Q63" s="119" t="s">
        <v>497</v>
      </c>
      <c r="R63" s="119" t="s">
        <v>497</v>
      </c>
      <c r="S63" s="119" t="s">
        <v>497</v>
      </c>
      <c r="T63" s="119" t="s">
        <v>497</v>
      </c>
      <c r="U63" s="119" t="s">
        <v>497</v>
      </c>
      <c r="V63" s="119" t="s">
        <v>497</v>
      </c>
      <c r="W63" s="119" t="s">
        <v>497</v>
      </c>
      <c r="X63" s="132">
        <f>_xlfn.XLOOKUP(A63,'Resident Data'!B:B,'Resident Data'!J:J)</f>
        <v>2657514.7412646799</v>
      </c>
      <c r="Y63" s="132" t="s">
        <v>497</v>
      </c>
    </row>
    <row r="64" spans="1:25" x14ac:dyDescent="0.35">
      <c r="A64" s="44" t="s">
        <v>422</v>
      </c>
      <c r="B64" s="12" t="str">
        <f>_xlfn.XLOOKUP(A64,All!B:B,All!L:L)</f>
        <v>Resident</v>
      </c>
      <c r="C64" s="119">
        <f>_xlfn.XLOOKUP(A64,Clock!B:B,Clock!G:G)</f>
        <v>4</v>
      </c>
      <c r="D64" s="119" t="str">
        <f>_xlfn.XLOOKUP(A64,Clock!B:B,Clock!L:L)</f>
        <v>Q11</v>
      </c>
      <c r="E64" s="119">
        <f>_xlfn.XLOOKUP('Clock Analysis Data'!A64,Clock!B:B,Clock!K:K)</f>
        <v>5</v>
      </c>
      <c r="F64" s="119">
        <f>_xlfn.XLOOKUP(A64,Clock!B:B,Clock!M:M,"NA")</f>
        <v>0.33493258426966294</v>
      </c>
      <c r="G64" s="119">
        <f>_xlfn.XLOOKUP(A64,'Resident Data'!B:B,'Resident Data'!F:F)</f>
        <v>-100.235404616053</v>
      </c>
      <c r="H64" s="119">
        <f>_xlfn.XLOOKUP(A64,'Resident Data'!B:B,'Resident Data'!G:G)</f>
        <v>20.397608843702201</v>
      </c>
      <c r="I64" s="119" t="s">
        <v>497</v>
      </c>
      <c r="J64" s="119" t="s">
        <v>497</v>
      </c>
      <c r="K64" s="119" t="s">
        <v>497</v>
      </c>
      <c r="L64" s="119" t="s">
        <v>497</v>
      </c>
      <c r="M64" s="119" t="s">
        <v>497</v>
      </c>
      <c r="N64" s="119" t="s">
        <v>497</v>
      </c>
      <c r="O64" s="119" t="s">
        <v>497</v>
      </c>
      <c r="P64" s="119" t="s">
        <v>497</v>
      </c>
      <c r="Q64" s="119" t="s">
        <v>497</v>
      </c>
      <c r="R64" s="119" t="s">
        <v>497</v>
      </c>
      <c r="S64" s="119" t="s">
        <v>497</v>
      </c>
      <c r="T64" s="119" t="s">
        <v>497</v>
      </c>
      <c r="U64" s="119" t="s">
        <v>497</v>
      </c>
      <c r="V64" s="119" t="s">
        <v>497</v>
      </c>
      <c r="W64" s="119" t="s">
        <v>497</v>
      </c>
      <c r="X64" s="132">
        <f>_xlfn.XLOOKUP(A64,'Resident Data'!B:B,'Resident Data'!J:J)</f>
        <v>278919.40382440097</v>
      </c>
      <c r="Y64" s="132" t="s">
        <v>497</v>
      </c>
    </row>
    <row r="65" spans="1:25" x14ac:dyDescent="0.35">
      <c r="A65" s="44" t="s">
        <v>160</v>
      </c>
      <c r="B65" s="12" t="str">
        <f>_xlfn.XLOOKUP(A65,All!B:B,All!L:L)</f>
        <v>Resident</v>
      </c>
      <c r="C65" s="119">
        <f>_xlfn.XLOOKUP(A65,Clock!B:B,Clock!G:G)</f>
        <v>16</v>
      </c>
      <c r="D65" s="119" t="str">
        <f>_xlfn.XLOOKUP(A65,Clock!B:B,Clock!L:L)</f>
        <v>Q13</v>
      </c>
      <c r="E65" s="119">
        <f>_xlfn.XLOOKUP('Clock Analysis Data'!A65,Clock!B:B,Clock!K:K)</f>
        <v>6</v>
      </c>
      <c r="F65" s="119">
        <f>_xlfn.XLOOKUP(A65,Clock!B:B,Clock!M:M,"NA")</f>
        <v>0.26169186046511628</v>
      </c>
      <c r="G65" s="119">
        <f>_xlfn.XLOOKUP(A65,'Resident Data'!B:B,'Resident Data'!F:F)</f>
        <v>30.6760495630236</v>
      </c>
      <c r="H65" s="119">
        <f>_xlfn.XLOOKUP(A65,'Resident Data'!B:B,'Resident Data'!G:G)</f>
        <v>2.4193082397796299</v>
      </c>
      <c r="I65" s="119" t="s">
        <v>497</v>
      </c>
      <c r="J65" s="119" t="s">
        <v>497</v>
      </c>
      <c r="K65" s="119" t="s">
        <v>497</v>
      </c>
      <c r="L65" s="119" t="s">
        <v>497</v>
      </c>
      <c r="M65" s="119" t="s">
        <v>497</v>
      </c>
      <c r="N65" s="119" t="s">
        <v>497</v>
      </c>
      <c r="O65" s="119" t="s">
        <v>497</v>
      </c>
      <c r="P65" s="119" t="s">
        <v>497</v>
      </c>
      <c r="Q65" s="119" t="s">
        <v>497</v>
      </c>
      <c r="R65" s="119" t="s">
        <v>497</v>
      </c>
      <c r="S65" s="119" t="s">
        <v>497</v>
      </c>
      <c r="T65" s="119" t="s">
        <v>497</v>
      </c>
      <c r="U65" s="119" t="s">
        <v>497</v>
      </c>
      <c r="V65" s="119" t="s">
        <v>497</v>
      </c>
      <c r="W65" s="119" t="s">
        <v>497</v>
      </c>
      <c r="X65" s="132">
        <f>_xlfn.XLOOKUP(A65,'Resident Data'!B:B,'Resident Data'!J:J)</f>
        <v>1264972.41699493</v>
      </c>
      <c r="Y65" s="132" t="s">
        <v>497</v>
      </c>
    </row>
    <row r="66" spans="1:25" x14ac:dyDescent="0.35">
      <c r="A66" s="44" t="s">
        <v>330</v>
      </c>
      <c r="B66" s="12" t="str">
        <f>_xlfn.XLOOKUP(A66,All!B:B,All!L:L)</f>
        <v>Resident</v>
      </c>
      <c r="C66" s="119">
        <f>_xlfn.XLOOKUP(A66,Clock!B:B,Clock!G:G)</f>
        <v>1</v>
      </c>
      <c r="D66" s="119" t="str">
        <f>_xlfn.XLOOKUP(A66,Clock!B:B,Clock!L:L)</f>
        <v>Q14</v>
      </c>
      <c r="E66" s="119">
        <f>_xlfn.XLOOKUP('Clock Analysis Data'!A66,Clock!B:B,Clock!K:K)</f>
        <v>3</v>
      </c>
      <c r="F66" s="119">
        <f>_xlfn.XLOOKUP(A66,Clock!B:B,Clock!M:M,"NA")</f>
        <v>3.3000000000000002E-2</v>
      </c>
      <c r="G66" s="119">
        <f>_xlfn.XLOOKUP(A66,'Resident Data'!B:B,'Resident Data'!F:F)</f>
        <v>-14.1058553187518</v>
      </c>
      <c r="H66" s="119">
        <f>_xlfn.XLOOKUP(A66,'Resident Data'!B:B,'Resident Data'!G:G)</f>
        <v>28.3279934481574</v>
      </c>
      <c r="I66" s="119" t="s">
        <v>497</v>
      </c>
      <c r="J66" s="119" t="s">
        <v>497</v>
      </c>
      <c r="K66" s="119" t="s">
        <v>497</v>
      </c>
      <c r="L66" s="119" t="s">
        <v>497</v>
      </c>
      <c r="M66" s="119" t="s">
        <v>497</v>
      </c>
      <c r="N66" s="119" t="s">
        <v>497</v>
      </c>
      <c r="O66" s="119" t="s">
        <v>497</v>
      </c>
      <c r="P66" s="119" t="s">
        <v>497</v>
      </c>
      <c r="Q66" s="119" t="s">
        <v>497</v>
      </c>
      <c r="R66" s="119" t="s">
        <v>497</v>
      </c>
      <c r="S66" s="119" t="s">
        <v>497</v>
      </c>
      <c r="T66" s="119" t="s">
        <v>497</v>
      </c>
      <c r="U66" s="119" t="s">
        <v>497</v>
      </c>
      <c r="V66" s="119" t="s">
        <v>497</v>
      </c>
      <c r="W66" s="119" t="s">
        <v>497</v>
      </c>
      <c r="X66" s="132">
        <f>_xlfn.XLOOKUP(A66,'Resident Data'!B:B,'Resident Data'!J:J)</f>
        <v>10530.9943592768</v>
      </c>
      <c r="Y66" s="132" t="s">
        <v>497</v>
      </c>
    </row>
    <row r="67" spans="1:25" x14ac:dyDescent="0.35">
      <c r="A67" s="133" t="s">
        <v>432</v>
      </c>
      <c r="B67" s="12" t="str">
        <f>_xlfn.XLOOKUP(A67,All!B:B,All!L:L)</f>
        <v>Partial</v>
      </c>
      <c r="C67" s="119">
        <f>_xlfn.XLOOKUP('Clock Analysis Data'!A67,'NCBI Suppl Data'!B:B,'NCBI Suppl Data'!G:G)</f>
        <v>14</v>
      </c>
      <c r="D67" s="119" t="str">
        <f>_xlfn.XLOOKUP(A67,Clock!B:B,Clock!L:L)</f>
        <v>Q11</v>
      </c>
      <c r="E67" s="119">
        <f>_xlfn.XLOOKUP('Clock Analysis Data'!A67,Clock!B:B,Clock!K:K)</f>
        <v>1</v>
      </c>
      <c r="F67" s="119">
        <f>_xlfn.XLOOKUP(A67,Clock!B:B,Clock!M:M,"NA")</f>
        <v>0</v>
      </c>
      <c r="G67" s="119">
        <f>_xlfn.XLOOKUP(A67,'Resident Data'!B:B,'Resident Data'!F:F)</f>
        <v>52.903967876502001</v>
      </c>
      <c r="H67" s="119">
        <f>_xlfn.XLOOKUP(A67,'Resident Data'!B:B,'Resident Data'!G:G)</f>
        <v>32.420627664199102</v>
      </c>
      <c r="I67" s="119" t="s">
        <v>497</v>
      </c>
      <c r="J67" s="119" t="s">
        <v>497</v>
      </c>
      <c r="K67" s="119" t="s">
        <v>497</v>
      </c>
      <c r="L67" s="119" t="s">
        <v>497</v>
      </c>
      <c r="M67" s="119" t="s">
        <v>497</v>
      </c>
      <c r="N67" s="119" t="s">
        <v>497</v>
      </c>
      <c r="O67" s="119" t="s">
        <v>497</v>
      </c>
      <c r="P67" s="119" t="s">
        <v>497</v>
      </c>
      <c r="Q67" s="119" t="s">
        <v>497</v>
      </c>
      <c r="R67" s="119" t="s">
        <v>497</v>
      </c>
      <c r="S67" s="119" t="s">
        <v>497</v>
      </c>
      <c r="T67" s="119" t="s">
        <v>497</v>
      </c>
      <c r="U67" s="119" t="s">
        <v>497</v>
      </c>
      <c r="V67" s="119" t="s">
        <v>497</v>
      </c>
      <c r="W67" s="119" t="s">
        <v>497</v>
      </c>
      <c r="X67" s="132">
        <f>_xlfn.XLOOKUP(A67,'Resident Data'!B:B,'Resident Data'!J:J)</f>
        <v>1750423.3054068999</v>
      </c>
      <c r="Y67" s="132" t="s">
        <v>497</v>
      </c>
    </row>
    <row r="68" spans="1:25" x14ac:dyDescent="0.35">
      <c r="A68" s="133" t="s">
        <v>433</v>
      </c>
      <c r="B68" s="12" t="str">
        <f>_xlfn.XLOOKUP(A68,All!B:B,All!L:L)</f>
        <v>Resident</v>
      </c>
      <c r="C68" s="119">
        <f>_xlfn.XLOOKUP('Clock Analysis Data'!A68,'NCBI Suppl Data'!B:B,'NCBI Suppl Data'!G:G)</f>
        <v>1</v>
      </c>
      <c r="D68" s="119" t="str">
        <f>_xlfn.XLOOKUP(A68,Clock!B:B,Clock!L:L)</f>
        <v>Q11</v>
      </c>
      <c r="E68" s="119">
        <f>_xlfn.XLOOKUP('Clock Analysis Data'!A68,Clock!B:B,Clock!K:K)</f>
        <v>1</v>
      </c>
      <c r="F68" s="119">
        <f>_xlfn.XLOOKUP(A68,Clock!B:B,Clock!M:M,"NA")</f>
        <v>0</v>
      </c>
      <c r="G68" s="119">
        <f>_xlfn.XLOOKUP(A68,'Resident Data'!B:B,'Resident Data'!F:F)</f>
        <v>14.442158177186499</v>
      </c>
      <c r="H68" s="119">
        <f>_xlfn.XLOOKUP(A68,'Resident Data'!B:B,'Resident Data'!G:G)</f>
        <v>38.696888338271897</v>
      </c>
      <c r="I68" s="119" t="s">
        <v>497</v>
      </c>
      <c r="J68" s="119" t="s">
        <v>497</v>
      </c>
      <c r="K68" s="119" t="s">
        <v>497</v>
      </c>
      <c r="L68" s="119" t="s">
        <v>497</v>
      </c>
      <c r="M68" s="119" t="s">
        <v>497</v>
      </c>
      <c r="N68" s="119" t="s">
        <v>497</v>
      </c>
      <c r="O68" s="119" t="s">
        <v>497</v>
      </c>
      <c r="P68" s="119" t="s">
        <v>497</v>
      </c>
      <c r="Q68" s="119" t="s">
        <v>497</v>
      </c>
      <c r="R68" s="119" t="s">
        <v>497</v>
      </c>
      <c r="S68" s="119" t="s">
        <v>497</v>
      </c>
      <c r="T68" s="119" t="s">
        <v>497</v>
      </c>
      <c r="U68" s="119" t="s">
        <v>497</v>
      </c>
      <c r="V68" s="119" t="s">
        <v>497</v>
      </c>
      <c r="W68" s="119" t="s">
        <v>497</v>
      </c>
      <c r="X68" s="132">
        <f>_xlfn.XLOOKUP(A68,'Resident Data'!B:B,'Resident Data'!J:J)</f>
        <v>507471.47356734402</v>
      </c>
      <c r="Y68" s="132" t="s">
        <v>497</v>
      </c>
    </row>
    <row r="69" spans="1:25" x14ac:dyDescent="0.35">
      <c r="A69" s="128" t="s">
        <v>425</v>
      </c>
      <c r="B69" s="12" t="str">
        <f>_xlfn.XLOOKUP(A69,All!B:B,All!L:L)</f>
        <v>Resident</v>
      </c>
      <c r="C69" s="119">
        <f>_xlfn.XLOOKUP('Clock Analysis Data'!A69,'NCBI Suppl Data'!B:B,'NCBI Suppl Data'!G:G)</f>
        <v>1</v>
      </c>
      <c r="D69" s="119" t="str">
        <f>_xlfn.XLOOKUP(A69,'NCBI Suppl Data'!B:B,'NCBI Suppl Data'!H:H)</f>
        <v>Q9</v>
      </c>
      <c r="E69" s="119" t="s">
        <v>497</v>
      </c>
      <c r="F69" s="119" t="str">
        <f>_xlfn.XLOOKUP(A69,Clock!B:B,Clock!M:M,"NA")</f>
        <v>NA</v>
      </c>
      <c r="G69" s="119">
        <f>_xlfn.XLOOKUP(A69,'Resident Data'!B:B,'Resident Data'!F:F)</f>
        <v>-73.969159823456394</v>
      </c>
      <c r="H69" s="119">
        <f>_xlfn.XLOOKUP(A69,'Resident Data'!B:B,'Resident Data'!G:G)</f>
        <v>9.7293335380855996</v>
      </c>
      <c r="I69" s="119" t="s">
        <v>497</v>
      </c>
      <c r="J69" s="119" t="s">
        <v>497</v>
      </c>
      <c r="K69" s="119" t="s">
        <v>497</v>
      </c>
      <c r="L69" s="119" t="s">
        <v>497</v>
      </c>
      <c r="M69" s="119" t="s">
        <v>497</v>
      </c>
      <c r="N69" s="119" t="s">
        <v>497</v>
      </c>
      <c r="O69" s="119" t="s">
        <v>497</v>
      </c>
      <c r="P69" s="119" t="s">
        <v>497</v>
      </c>
      <c r="Q69" s="119" t="s">
        <v>497</v>
      </c>
      <c r="R69" s="119" t="s">
        <v>497</v>
      </c>
      <c r="S69" s="119" t="s">
        <v>497</v>
      </c>
      <c r="T69" s="119" t="s">
        <v>497</v>
      </c>
      <c r="U69" s="119" t="s">
        <v>497</v>
      </c>
      <c r="V69" s="119" t="s">
        <v>497</v>
      </c>
      <c r="W69" s="119" t="s">
        <v>497</v>
      </c>
      <c r="X69" s="132">
        <f>_xlfn.XLOOKUP(A69,'Resident Data'!B:B,'Resident Data'!J:J)</f>
        <v>311357.28408294002</v>
      </c>
      <c r="Y69" s="132" t="s">
        <v>497</v>
      </c>
    </row>
    <row r="70" spans="1:25" x14ac:dyDescent="0.35">
      <c r="A70" s="128" t="s">
        <v>426</v>
      </c>
      <c r="B70" s="12" t="str">
        <f>_xlfn.XLOOKUP(A70,All!B:B,All!L:L)</f>
        <v>Resident</v>
      </c>
      <c r="C70" s="119">
        <f>_xlfn.XLOOKUP('Clock Analysis Data'!A70,'NCBI Suppl Data'!B:B,'NCBI Suppl Data'!G:G)</f>
        <v>2</v>
      </c>
      <c r="D70" s="119" t="str">
        <f>_xlfn.XLOOKUP(A70,'NCBI Suppl Data'!B:B,'NCBI Suppl Data'!H:H)</f>
        <v>Q10</v>
      </c>
      <c r="E70" s="119" t="s">
        <v>497</v>
      </c>
      <c r="F70" s="119" t="str">
        <f>_xlfn.XLOOKUP(A70,Clock!B:B,Clock!M:M,"NA")</f>
        <v>NA</v>
      </c>
      <c r="G70" s="119">
        <f>_xlfn.XLOOKUP(A70,'Resident Data'!B:B,'Resident Data'!F:F)</f>
        <v>-80.5395212549017</v>
      </c>
      <c r="H70" s="119">
        <f>_xlfn.XLOOKUP(A70,'Resident Data'!B:B,'Resident Data'!G:G)</f>
        <v>8.6908763372599207</v>
      </c>
      <c r="I70" s="119" t="s">
        <v>497</v>
      </c>
      <c r="J70" s="119" t="s">
        <v>497</v>
      </c>
      <c r="K70" s="119" t="s">
        <v>497</v>
      </c>
      <c r="L70" s="119" t="s">
        <v>497</v>
      </c>
      <c r="M70" s="119" t="s">
        <v>497</v>
      </c>
      <c r="N70" s="119" t="s">
        <v>497</v>
      </c>
      <c r="O70" s="119" t="s">
        <v>497</v>
      </c>
      <c r="P70" s="119" t="s">
        <v>497</v>
      </c>
      <c r="Q70" s="119" t="s">
        <v>497</v>
      </c>
      <c r="R70" s="119" t="s">
        <v>497</v>
      </c>
      <c r="S70" s="119" t="s">
        <v>497</v>
      </c>
      <c r="T70" s="119" t="s">
        <v>497</v>
      </c>
      <c r="U70" s="119" t="s">
        <v>497</v>
      </c>
      <c r="V70" s="119" t="s">
        <v>497</v>
      </c>
      <c r="W70" s="119" t="s">
        <v>497</v>
      </c>
      <c r="X70" s="132">
        <f>_xlfn.XLOOKUP(A70,'Resident Data'!B:B,'Resident Data'!J:J)</f>
        <v>158693.279243631</v>
      </c>
      <c r="Y70" s="132" t="s">
        <v>497</v>
      </c>
    </row>
    <row r="71" spans="1:25" x14ac:dyDescent="0.35">
      <c r="A71" s="128" t="s">
        <v>427</v>
      </c>
      <c r="B71" s="12" t="str">
        <f>_xlfn.XLOOKUP(A71,All!B:B,All!L:L)</f>
        <v>Resident</v>
      </c>
      <c r="C71" s="119">
        <f>_xlfn.XLOOKUP('Clock Analysis Data'!A71,'NCBI Suppl Data'!B:B,'NCBI Suppl Data'!G:G)</f>
        <v>8</v>
      </c>
      <c r="D71" s="119" t="str">
        <f>_xlfn.XLOOKUP(A71,'NCBI Suppl Data'!B:B,'NCBI Suppl Data'!H:H)</f>
        <v>Q11</v>
      </c>
      <c r="E71" s="119" t="s">
        <v>497</v>
      </c>
      <c r="F71" s="119" t="str">
        <f>_xlfn.XLOOKUP(A71,Clock!B:B,Clock!M:M,"NA")</f>
        <v>NA</v>
      </c>
      <c r="G71" s="119">
        <f>_xlfn.XLOOKUP(A71,'Resident Data'!B:B,'Resident Data'!F:F)</f>
        <v>-78.8724077949432</v>
      </c>
      <c r="H71" s="119">
        <f>_xlfn.XLOOKUP(A71,'Resident Data'!B:B,'Resident Data'!G:G)</f>
        <v>6.1549722097424704</v>
      </c>
      <c r="I71" s="119" t="s">
        <v>497</v>
      </c>
      <c r="J71" s="119" t="s">
        <v>497</v>
      </c>
      <c r="K71" s="119" t="s">
        <v>497</v>
      </c>
      <c r="L71" s="119" t="s">
        <v>497</v>
      </c>
      <c r="M71" s="119" t="s">
        <v>497</v>
      </c>
      <c r="N71" s="119" t="s">
        <v>497</v>
      </c>
      <c r="O71" s="119" t="s">
        <v>497</v>
      </c>
      <c r="P71" s="119" t="s">
        <v>497</v>
      </c>
      <c r="Q71" s="119" t="s">
        <v>497</v>
      </c>
      <c r="R71" s="119" t="s">
        <v>497</v>
      </c>
      <c r="S71" s="119" t="s">
        <v>497</v>
      </c>
      <c r="T71" s="119" t="s">
        <v>497</v>
      </c>
      <c r="U71" s="119" t="s">
        <v>497</v>
      </c>
      <c r="V71" s="119" t="s">
        <v>497</v>
      </c>
      <c r="W71" s="119" t="s">
        <v>497</v>
      </c>
      <c r="X71" s="132">
        <f>_xlfn.XLOOKUP(A71,'Resident Data'!B:B,'Resident Data'!J:J)</f>
        <v>183345.71857513499</v>
      </c>
      <c r="Y71" s="132" t="s">
        <v>497</v>
      </c>
    </row>
    <row r="72" spans="1:25" x14ac:dyDescent="0.35">
      <c r="A72" s="128" t="s">
        <v>428</v>
      </c>
      <c r="B72" s="12" t="str">
        <f>_xlfn.XLOOKUP(A72,All!B:B,All!L:L)</f>
        <v>Resident</v>
      </c>
      <c r="C72" s="119">
        <f>_xlfn.XLOOKUP('Clock Analysis Data'!A72,'NCBI Suppl Data'!B:B,'NCBI Suppl Data'!G:G)</f>
        <v>4</v>
      </c>
      <c r="D72" s="119" t="str">
        <f>_xlfn.XLOOKUP(A72,'NCBI Suppl Data'!B:B,'NCBI Suppl Data'!H:H)</f>
        <v>Q9</v>
      </c>
      <c r="E72" s="119" t="s">
        <v>497</v>
      </c>
      <c r="F72" s="119" t="str">
        <f>_xlfn.XLOOKUP(A72,Clock!B:B,Clock!M:M,"NA")</f>
        <v>NA</v>
      </c>
      <c r="G72" s="119">
        <f>_xlfn.XLOOKUP(A72,'Resident Data'!B:B,'Resident Data'!F:F)</f>
        <v>-78.571490786515895</v>
      </c>
      <c r="H72" s="119">
        <f>_xlfn.XLOOKUP(A72,'Resident Data'!B:B,'Resident Data'!G:G)</f>
        <v>7.2619650593346998</v>
      </c>
      <c r="I72" s="119" t="s">
        <v>497</v>
      </c>
      <c r="J72" s="119" t="s">
        <v>497</v>
      </c>
      <c r="K72" s="119" t="s">
        <v>497</v>
      </c>
      <c r="L72" s="119" t="s">
        <v>497</v>
      </c>
      <c r="M72" s="119" t="s">
        <v>497</v>
      </c>
      <c r="N72" s="119" t="s">
        <v>497</v>
      </c>
      <c r="O72" s="119" t="s">
        <v>497</v>
      </c>
      <c r="P72" s="119" t="s">
        <v>497</v>
      </c>
      <c r="Q72" s="119" t="s">
        <v>497</v>
      </c>
      <c r="R72" s="119" t="s">
        <v>497</v>
      </c>
      <c r="S72" s="119" t="s">
        <v>497</v>
      </c>
      <c r="T72" s="119" t="s">
        <v>497</v>
      </c>
      <c r="U72" s="119" t="s">
        <v>497</v>
      </c>
      <c r="V72" s="119" t="s">
        <v>497</v>
      </c>
      <c r="W72" s="119" t="s">
        <v>497</v>
      </c>
      <c r="X72" s="132">
        <f>_xlfn.XLOOKUP(A72,'Resident Data'!B:B,'Resident Data'!J:J)</f>
        <v>78466.5298130437</v>
      </c>
      <c r="Y72" s="132" t="s">
        <v>497</v>
      </c>
    </row>
    <row r="73" spans="1:25" x14ac:dyDescent="0.35">
      <c r="A73" s="128" t="s">
        <v>170</v>
      </c>
      <c r="B73" s="12" t="str">
        <f>_xlfn.XLOOKUP(A73,All!B:B,All!L:L)</f>
        <v>Resident</v>
      </c>
      <c r="C73" s="119">
        <f>_xlfn.XLOOKUP('Clock Analysis Data'!A73,'NCBI Suppl Data'!B:B,'NCBI Suppl Data'!G:G)</f>
        <v>1</v>
      </c>
      <c r="D73" s="119" t="str">
        <f>_xlfn.XLOOKUP(A73,'NCBI Suppl Data'!B:B,'NCBI Suppl Data'!H:H)</f>
        <v>Q8</v>
      </c>
      <c r="E73" s="119" t="s">
        <v>497</v>
      </c>
      <c r="F73" s="119" t="str">
        <f>_xlfn.XLOOKUP(A73,Clock!B:B,Clock!M:M,"NA")</f>
        <v>NA</v>
      </c>
      <c r="G73" s="119">
        <f>_xlfn.XLOOKUP(A73,'Resident Data'!B:B,'Resident Data'!F:F)</f>
        <v>-56.033760350648301</v>
      </c>
      <c r="H73" s="119">
        <f>_xlfn.XLOOKUP(A73,'Resident Data'!B:B,'Resident Data'!G:G)</f>
        <v>5.3511666571666696</v>
      </c>
      <c r="I73" s="119" t="s">
        <v>497</v>
      </c>
      <c r="J73" s="119" t="s">
        <v>497</v>
      </c>
      <c r="K73" s="119" t="s">
        <v>497</v>
      </c>
      <c r="L73" s="119" t="s">
        <v>497</v>
      </c>
      <c r="M73" s="119" t="s">
        <v>497</v>
      </c>
      <c r="N73" s="119" t="s">
        <v>497</v>
      </c>
      <c r="O73" s="119" t="s">
        <v>497</v>
      </c>
      <c r="P73" s="119" t="s">
        <v>497</v>
      </c>
      <c r="Q73" s="119" t="s">
        <v>497</v>
      </c>
      <c r="R73" s="119" t="s">
        <v>497</v>
      </c>
      <c r="S73" s="119" t="s">
        <v>497</v>
      </c>
      <c r="T73" s="119" t="s">
        <v>497</v>
      </c>
      <c r="U73" s="119" t="s">
        <v>497</v>
      </c>
      <c r="V73" s="119" t="s">
        <v>497</v>
      </c>
      <c r="W73" s="119" t="s">
        <v>497</v>
      </c>
      <c r="X73" s="132">
        <f>_xlfn.XLOOKUP(A73,'Resident Data'!B:B,'Resident Data'!J:J)</f>
        <v>770997.05740968103</v>
      </c>
      <c r="Y73" s="132" t="s">
        <v>497</v>
      </c>
    </row>
    <row r="74" spans="1:25" x14ac:dyDescent="0.35">
      <c r="A74" s="128" t="s">
        <v>172</v>
      </c>
      <c r="B74" s="12" t="str">
        <f>_xlfn.XLOOKUP(A74,All!B:B,All!L:L)</f>
        <v>Resident</v>
      </c>
      <c r="C74" s="119">
        <f>_xlfn.XLOOKUP('Clock Analysis Data'!A74,'NCBI Suppl Data'!B:B,'NCBI Suppl Data'!G:G)</f>
        <v>2</v>
      </c>
      <c r="D74" s="119" t="str">
        <f>_xlfn.XLOOKUP(A74,'NCBI Suppl Data'!B:B,'NCBI Suppl Data'!H:H)</f>
        <v>Q9</v>
      </c>
      <c r="E74" s="119" t="s">
        <v>497</v>
      </c>
      <c r="F74" s="119" t="str">
        <f>_xlfn.XLOOKUP(A74,Clock!B:B,Clock!M:M,"NA")</f>
        <v>NA</v>
      </c>
      <c r="G74" s="119">
        <f>_xlfn.XLOOKUP(A74,'Resident Data'!B:B,'Resident Data'!F:F)</f>
        <v>-69.742206797899698</v>
      </c>
      <c r="H74" s="119">
        <f>_xlfn.XLOOKUP(A74,'Resident Data'!B:B,'Resident Data'!G:G)</f>
        <v>8.6361857822997408</v>
      </c>
      <c r="I74" s="119" t="s">
        <v>497</v>
      </c>
      <c r="J74" s="119" t="s">
        <v>497</v>
      </c>
      <c r="K74" s="119" t="s">
        <v>497</v>
      </c>
      <c r="L74" s="119" t="s">
        <v>497</v>
      </c>
      <c r="M74" s="119" t="s">
        <v>497</v>
      </c>
      <c r="N74" s="119" t="s">
        <v>497</v>
      </c>
      <c r="O74" s="119" t="s">
        <v>497</v>
      </c>
      <c r="P74" s="119" t="s">
        <v>497</v>
      </c>
      <c r="Q74" s="119" t="s">
        <v>497</v>
      </c>
      <c r="R74" s="119" t="s">
        <v>497</v>
      </c>
      <c r="S74" s="119" t="s">
        <v>497</v>
      </c>
      <c r="T74" s="119" t="s">
        <v>497</v>
      </c>
      <c r="U74" s="119" t="s">
        <v>497</v>
      </c>
      <c r="V74" s="119" t="s">
        <v>497</v>
      </c>
      <c r="W74" s="119" t="s">
        <v>497</v>
      </c>
      <c r="X74" s="132">
        <f>_xlfn.XLOOKUP(A74,'Resident Data'!B:B,'Resident Data'!J:J)</f>
        <v>1029054.71769715</v>
      </c>
      <c r="Y74" s="132" t="s">
        <v>497</v>
      </c>
    </row>
    <row r="75" spans="1:25" x14ac:dyDescent="0.35">
      <c r="A75" s="134" t="s">
        <v>458</v>
      </c>
      <c r="B75" s="12" t="str">
        <f>_xlfn.XLOOKUP(A75,All!B:B,All!L:L)</f>
        <v>Resident</v>
      </c>
      <c r="C75" s="119">
        <f>_xlfn.XLOOKUP('Clock Analysis Data'!A75,'NCBI Suppl Data'!B:B,'NCBI Suppl Data'!G:G)</f>
        <v>6</v>
      </c>
      <c r="D75" s="119" t="str">
        <f>_xlfn.XLOOKUP(A75,'NCBI Suppl Data'!B:B,'NCBI Suppl Data'!H:H)</f>
        <v>Q10</v>
      </c>
      <c r="E75" s="119" t="s">
        <v>497</v>
      </c>
      <c r="F75" s="119" t="str">
        <f>_xlfn.XLOOKUP(A75,Clock!B:B,Clock!M:M,"NA")</f>
        <v>NA</v>
      </c>
      <c r="G75" s="119">
        <f>_xlfn.XLOOKUP(A75,'Resident Data'!B:B,'Resident Data'!F:F)</f>
        <v>147.75400951248201</v>
      </c>
      <c r="H75" s="119">
        <f>_xlfn.XLOOKUP(A75,'Resident Data'!B:B,'Resident Data'!G:G)</f>
        <v>-35.192315123727298</v>
      </c>
      <c r="I75" s="119" t="s">
        <v>497</v>
      </c>
      <c r="J75" s="119" t="s">
        <v>497</v>
      </c>
      <c r="K75" s="119" t="s">
        <v>497</v>
      </c>
      <c r="L75" s="119" t="s">
        <v>497</v>
      </c>
      <c r="M75" s="119" t="s">
        <v>497</v>
      </c>
      <c r="N75" s="119" t="s">
        <v>497</v>
      </c>
      <c r="O75" s="119" t="s">
        <v>497</v>
      </c>
      <c r="P75" s="119" t="s">
        <v>497</v>
      </c>
      <c r="Q75" s="119" t="s">
        <v>497</v>
      </c>
      <c r="R75" s="119" t="s">
        <v>497</v>
      </c>
      <c r="S75" s="119" t="s">
        <v>497</v>
      </c>
      <c r="T75" s="119" t="s">
        <v>497</v>
      </c>
      <c r="U75" s="119" t="s">
        <v>497</v>
      </c>
      <c r="V75" s="119" t="s">
        <v>497</v>
      </c>
      <c r="W75" s="119" t="s">
        <v>497</v>
      </c>
      <c r="X75" s="132">
        <f>_xlfn.XLOOKUP(A75,'Resident Data'!B:B,'Resident Data'!J:J)</f>
        <v>333343.63157812803</v>
      </c>
      <c r="Y75" s="132" t="s">
        <v>497</v>
      </c>
    </row>
    <row r="76" spans="1:25" x14ac:dyDescent="0.35">
      <c r="A76" s="135" t="s">
        <v>474</v>
      </c>
      <c r="B76" s="12" t="str">
        <f>_xlfn.XLOOKUP(A76,All!B:B,All!L:L)</f>
        <v>Resident</v>
      </c>
      <c r="C76" s="119">
        <f>_xlfn.XLOOKUP('Clock Analysis Data'!A76,'NCBI Suppl Data'!B:B,'NCBI Suppl Data'!G:G)</f>
        <v>1</v>
      </c>
      <c r="D76" s="119" t="str">
        <f>_xlfn.XLOOKUP(A76,'NCBI Suppl Data'!B:B,'NCBI Suppl Data'!H:H)</f>
        <v>Q11</v>
      </c>
      <c r="E76" s="119" t="s">
        <v>497</v>
      </c>
      <c r="F76" s="119" t="str">
        <f>_xlfn.XLOOKUP(A76,Clock!B:B,Clock!M:M,"NA")</f>
        <v>NA</v>
      </c>
      <c r="G76" s="119">
        <f>_xlfn.XLOOKUP(A76,'Resident Data'!B:B,'Resident Data'!F:F)</f>
        <v>-66.386904074909495</v>
      </c>
      <c r="H76" s="119">
        <f>_xlfn.XLOOKUP(A76,'Resident Data'!B:B,'Resident Data'!G:G)</f>
        <v>18.218979817786</v>
      </c>
      <c r="I76" s="119" t="s">
        <v>497</v>
      </c>
      <c r="J76" s="119" t="s">
        <v>497</v>
      </c>
      <c r="K76" s="119" t="s">
        <v>497</v>
      </c>
      <c r="L76" s="119" t="s">
        <v>497</v>
      </c>
      <c r="M76" s="119" t="s">
        <v>497</v>
      </c>
      <c r="N76" s="119" t="s">
        <v>497</v>
      </c>
      <c r="O76" s="119" t="s">
        <v>497</v>
      </c>
      <c r="P76" s="119" t="s">
        <v>497</v>
      </c>
      <c r="Q76" s="119" t="s">
        <v>497</v>
      </c>
      <c r="R76" s="119" t="s">
        <v>497</v>
      </c>
      <c r="S76" s="119" t="s">
        <v>497</v>
      </c>
      <c r="T76" s="119" t="s">
        <v>497</v>
      </c>
      <c r="U76" s="119" t="s">
        <v>497</v>
      </c>
      <c r="V76" s="119" t="s">
        <v>497</v>
      </c>
      <c r="W76" s="119" t="s">
        <v>497</v>
      </c>
      <c r="X76" s="132">
        <f>_xlfn.XLOOKUP(A76,'Resident Data'!B:B,'Resident Data'!J:J)</f>
        <v>58561.700212687902</v>
      </c>
      <c r="Y76" s="132" t="s">
        <v>497</v>
      </c>
    </row>
    <row r="77" spans="1:25" x14ac:dyDescent="0.35">
      <c r="A77" s="119" t="s">
        <v>628</v>
      </c>
      <c r="B77" s="12" t="s">
        <v>27</v>
      </c>
      <c r="C77" s="119">
        <v>1</v>
      </c>
      <c r="D77" s="119" t="s">
        <v>173</v>
      </c>
      <c r="E77" s="119" t="s">
        <v>497</v>
      </c>
      <c r="F77" s="119" t="s">
        <v>497</v>
      </c>
      <c r="G77" s="136">
        <v>39.3425243979054</v>
      </c>
      <c r="H77" s="136">
        <v>38.732357017970799</v>
      </c>
      <c r="I77" s="136">
        <v>75.410420740236702</v>
      </c>
      <c r="J77" s="136">
        <v>21.000031365413399</v>
      </c>
      <c r="K77" s="137">
        <v>101</v>
      </c>
      <c r="L77" s="137">
        <v>118.5</v>
      </c>
      <c r="M77" s="137">
        <v>136</v>
      </c>
      <c r="N77" s="137">
        <v>-11</v>
      </c>
      <c r="O77" s="137">
        <v>-28.5</v>
      </c>
      <c r="P77" s="137">
        <v>-46</v>
      </c>
      <c r="Q77" s="137">
        <v>27</v>
      </c>
      <c r="R77" s="137">
        <v>58.5</v>
      </c>
      <c r="S77" s="137">
        <v>90</v>
      </c>
      <c r="T77" s="137">
        <v>68</v>
      </c>
      <c r="U77" s="137">
        <v>36.5</v>
      </c>
      <c r="V77" s="137">
        <v>5</v>
      </c>
      <c r="W77" s="119">
        <v>71.239999999999995</v>
      </c>
      <c r="X77" s="139">
        <v>3963599.4070210098</v>
      </c>
      <c r="Y77" s="138">
        <v>35.527999999999999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3FF9-BE50-48D9-BE74-AB62C5803D03}">
  <dimension ref="A1:Y72"/>
  <sheetViews>
    <sheetView workbookViewId="0"/>
  </sheetViews>
  <sheetFormatPr defaultRowHeight="14.5" x14ac:dyDescent="0.35"/>
  <cols>
    <col min="1" max="1" width="24" style="119" customWidth="1"/>
    <col min="2" max="2" width="11.54296875" style="119" customWidth="1"/>
    <col min="3" max="23" width="8.7265625" style="119"/>
    <col min="24" max="24" width="11.36328125" style="123" bestFit="1" customWidth="1"/>
    <col min="25" max="25" width="8.7265625" style="123"/>
    <col min="26" max="16384" width="8.7265625" style="119"/>
  </cols>
  <sheetData>
    <row r="1" spans="1:25" s="140" customFormat="1" x14ac:dyDescent="0.35">
      <c r="A1" s="140" t="s">
        <v>476</v>
      </c>
      <c r="B1" s="140" t="s">
        <v>627</v>
      </c>
      <c r="C1" s="140" t="s">
        <v>477</v>
      </c>
      <c r="D1" s="140" t="s">
        <v>318</v>
      </c>
      <c r="E1" s="140" t="s">
        <v>478</v>
      </c>
      <c r="F1" s="140" t="s">
        <v>479</v>
      </c>
      <c r="G1" s="140" t="s">
        <v>636</v>
      </c>
      <c r="H1" s="140" t="s">
        <v>637</v>
      </c>
      <c r="I1" s="140" t="s">
        <v>309</v>
      </c>
      <c r="J1" s="140" t="s">
        <v>310</v>
      </c>
      <c r="K1" s="140" t="s">
        <v>482</v>
      </c>
      <c r="L1" s="140" t="s">
        <v>483</v>
      </c>
      <c r="M1" s="140" t="s">
        <v>484</v>
      </c>
      <c r="N1" s="140" t="s">
        <v>485</v>
      </c>
      <c r="O1" s="140" t="s">
        <v>486</v>
      </c>
      <c r="P1" s="140" t="s">
        <v>487</v>
      </c>
      <c r="Q1" s="140" t="s">
        <v>488</v>
      </c>
      <c r="R1" s="140" t="s">
        <v>489</v>
      </c>
      <c r="S1" s="140" t="s">
        <v>490</v>
      </c>
      <c r="T1" s="140" t="s">
        <v>491</v>
      </c>
      <c r="U1" s="140" t="s">
        <v>492</v>
      </c>
      <c r="V1" s="140" t="s">
        <v>493</v>
      </c>
      <c r="W1" s="140" t="s">
        <v>494</v>
      </c>
      <c r="X1" s="142" t="s">
        <v>495</v>
      </c>
      <c r="Y1" s="142" t="s">
        <v>496</v>
      </c>
    </row>
    <row r="2" spans="1:25" x14ac:dyDescent="0.35">
      <c r="A2" s="12" t="s">
        <v>630</v>
      </c>
      <c r="B2" s="12" t="str">
        <f>_xlfn.XLOOKUP(A2,All!B:B,All!L:L)</f>
        <v>Partial</v>
      </c>
      <c r="C2" s="119">
        <f>_xlfn.XLOOKUP(A2,Adcyap1!B:B,Adcyap1!G:G)</f>
        <v>9</v>
      </c>
      <c r="D2" s="119">
        <f>_xlfn.XLOOKUP(A2,Adcyap1!B:B,Adcyap1!L:L)</f>
        <v>162</v>
      </c>
      <c r="E2" s="119">
        <f>_xlfn.XLOOKUP('Adcyap1 Analysis Data'!A2,Adcyap1!B:B,Adcyap1!K:K)</f>
        <v>7</v>
      </c>
      <c r="F2" s="119">
        <f>_xlfn.XLOOKUP(A2,Adcyap1!B:B,Adcyap1!M:M,"NA")</f>
        <v>0.68</v>
      </c>
      <c r="G2" s="119">
        <f>_xlfn.XLOOKUP(A2,'Migration Data'!B:B,'Migration Data'!F:F)</f>
        <v>37.069973892824599</v>
      </c>
      <c r="H2" s="119">
        <f>_xlfn.XLOOKUP(A2,'Migration Data'!B:B,'Migration Data'!G:G)</f>
        <v>42.454616984427297</v>
      </c>
      <c r="I2" s="119">
        <f>_xlfn.XLOOKUP(A2,'Migration Data'!B:B,'Migration Data'!H:H,"NA")</f>
        <v>26.047589119699399</v>
      </c>
      <c r="J2" s="119">
        <f>_xlfn.XLOOKUP(A2,'Migration Data'!B:B,'Migration Data'!I:I,"NA")</f>
        <v>50.822324051998201</v>
      </c>
      <c r="K2" s="119">
        <f>_xlfn.XLOOKUP(A2,'Migr Dates Pre'!B:B,'Migr Dates Pre'!I:I)</f>
        <v>48</v>
      </c>
      <c r="L2" s="119">
        <f>_xlfn.XLOOKUP(A2,'Migr Dates Pre'!B:B,'Migr Dates Pre'!J:J)</f>
        <v>94</v>
      </c>
      <c r="M2" s="119">
        <f>_xlfn.XLOOKUP(A2,'Migr Dates Pre'!B:B,'Migr Dates Pre'!K:K)</f>
        <v>140</v>
      </c>
      <c r="N2" s="119">
        <f>_xlfn.XLOOKUP(A2,'Migr Dates Pre'!B:B,'Migr Dates Pre'!L:L)</f>
        <v>42</v>
      </c>
      <c r="O2" s="119">
        <f>_xlfn.XLOOKUP('Clock Analysis Data'!A3,'Migr Dates Pre'!B:B,'Migr Dates Pre'!M:M)</f>
        <v>-4</v>
      </c>
      <c r="P2" s="119">
        <f>_xlfn.XLOOKUP(A2,'Migr Dates Pre'!B:B,'Migr Dates Pre'!N:N)</f>
        <v>-50</v>
      </c>
      <c r="Q2" s="119">
        <f>_xlfn.XLOOKUP(A2,'Migr Dates Post'!B:B,'Migr Dates Post'!I:I)</f>
        <v>53</v>
      </c>
      <c r="R2" s="119">
        <f>_xlfn.XLOOKUP(A2,'Migr Dates Post'!B:B,'Migr Dates Post'!J:J)</f>
        <v>100.5</v>
      </c>
      <c r="S2" s="119">
        <f>_xlfn.XLOOKUP(A2,'Migr Dates Post'!B:B,'Migr Dates Post'!K:K)</f>
        <v>148</v>
      </c>
      <c r="T2" s="119">
        <f>_xlfn.XLOOKUP(A2,'Migr Dates Post'!B:B,'Migr Dates Post'!L:L)</f>
        <v>42</v>
      </c>
      <c r="U2" s="119">
        <f>_xlfn.XLOOKUP(A2,'Migr Dates Post'!B:B,'Migr Dates Post'!M:M)</f>
        <v>-5.5</v>
      </c>
      <c r="V2" s="119">
        <f>_xlfn.XLOOKUP(A2,'Migr Dates Post'!B:B,'Migr Dates Post'!N:N)</f>
        <v>-53</v>
      </c>
      <c r="W2" s="119">
        <f>_xlfn.XLOOKUP(A2,'Migration Data'!B:B,'Migration Data'!M:M)</f>
        <v>47.23599999999999</v>
      </c>
      <c r="X2" s="123">
        <f>_xlfn.XLOOKUP(A2,'Migration Data'!B:B,'Migration Data'!J:J)</f>
        <v>1253317.67672484</v>
      </c>
      <c r="Y2" s="123">
        <f>_xlfn.XLOOKUP(A2,'Migration Data'!B:B,'Migration Data'!K:K)</f>
        <v>10.638999999999999</v>
      </c>
    </row>
    <row r="3" spans="1:25" x14ac:dyDescent="0.35">
      <c r="A3" s="12" t="s">
        <v>33</v>
      </c>
      <c r="B3" s="12" t="str">
        <f>_xlfn.XLOOKUP(A3,All!B:B,All!L:L)</f>
        <v>Partial</v>
      </c>
      <c r="C3" s="119">
        <f>_xlfn.XLOOKUP(A3,Adcyap1!B:B,Adcyap1!G:G)</f>
        <v>5</v>
      </c>
      <c r="D3" s="119">
        <f>_xlfn.XLOOKUP(A3,Adcyap1!B:B,Adcyap1!L:L)</f>
        <v>161</v>
      </c>
      <c r="E3" s="119">
        <f>_xlfn.XLOOKUP('Adcyap1 Analysis Data'!A3,Adcyap1!B:B,Adcyap1!K:K)</f>
        <v>13</v>
      </c>
      <c r="F3" s="119" t="s">
        <v>497</v>
      </c>
      <c r="G3" s="119">
        <f>_xlfn.XLOOKUP(A3,'Migration Data'!B:B,'Migration Data'!F:F)</f>
        <v>31.777806148501199</v>
      </c>
      <c r="H3" s="119">
        <f>_xlfn.XLOOKUP(A3,'Migration Data'!B:B,'Migration Data'!G:G)</f>
        <v>53.1856734054711</v>
      </c>
      <c r="I3" s="119">
        <f>_xlfn.XLOOKUP(A3,'Migration Data'!B:B,'Migration Data'!H:H,"NA")</f>
        <v>8.3913383911082509</v>
      </c>
      <c r="J3" s="119">
        <f>_xlfn.XLOOKUP(A3,'Migration Data'!B:B,'Migration Data'!I:I,"NA")</f>
        <v>14.5434100949635</v>
      </c>
      <c r="K3" s="119">
        <f>_xlfn.XLOOKUP(A3,'Migr Dates Pre'!B:B,'Migr Dates Pre'!I:I)</f>
        <v>77</v>
      </c>
      <c r="L3" s="119">
        <f>_xlfn.XLOOKUP(A3,'Migr Dates Pre'!B:B,'Migr Dates Pre'!J:J)</f>
        <v>126</v>
      </c>
      <c r="M3" s="119">
        <f>_xlfn.XLOOKUP(A3,'Migr Dates Pre'!B:B,'Migr Dates Pre'!K:K)</f>
        <v>175</v>
      </c>
      <c r="N3" s="119">
        <f>_xlfn.XLOOKUP(A3,'Migr Dates Pre'!B:B,'Migr Dates Pre'!L:L)</f>
        <v>13</v>
      </c>
      <c r="O3" s="119">
        <f>_xlfn.XLOOKUP('Clock Analysis Data'!A4,'Migr Dates Pre'!B:B,'Migr Dates Pre'!M:M)</f>
        <v>-36</v>
      </c>
      <c r="P3" s="119">
        <f>_xlfn.XLOOKUP(A3,'Migr Dates Pre'!B:B,'Migr Dates Pre'!N:N)</f>
        <v>-85</v>
      </c>
      <c r="Q3" s="119">
        <f>_xlfn.XLOOKUP(A3,'Migr Dates Post'!B:B,'Migr Dates Post'!I:I)</f>
        <v>44</v>
      </c>
      <c r="R3" s="119">
        <f>_xlfn.XLOOKUP(A3,'Migr Dates Post'!B:B,'Migr Dates Post'!J:J)</f>
        <v>89.5</v>
      </c>
      <c r="S3" s="119">
        <f>_xlfn.XLOOKUP(A3,'Migr Dates Post'!B:B,'Migr Dates Post'!K:K)</f>
        <v>135</v>
      </c>
      <c r="T3" s="119">
        <f>_xlfn.XLOOKUP(A3,'Migr Dates Post'!B:B,'Migr Dates Post'!L:L)</f>
        <v>51</v>
      </c>
      <c r="U3" s="119">
        <f>_xlfn.XLOOKUP(A3,'Migr Dates Post'!B:B,'Migr Dates Post'!M:M)</f>
        <v>5.5</v>
      </c>
      <c r="V3" s="119">
        <f>_xlfn.XLOOKUP(A3,'Migr Dates Post'!B:B,'Migr Dates Post'!N:N)</f>
        <v>-40</v>
      </c>
      <c r="W3" s="119">
        <f>_xlfn.XLOOKUP(A3,'Migration Data'!B:B,'Migration Data'!M:M)</f>
        <v>34.697000000000003</v>
      </c>
      <c r="X3" s="123">
        <f>_xlfn.XLOOKUP(A3,'Migration Data'!B:B,'Migration Data'!J:J)</f>
        <v>4754997.4583375398</v>
      </c>
      <c r="Y3" s="123">
        <f>_xlfn.XLOOKUP(A3,'Migration Data'!B:B,'Migration Data'!K:K)</f>
        <v>42.37</v>
      </c>
    </row>
    <row r="4" spans="1:25" x14ac:dyDescent="0.35">
      <c r="A4" s="12" t="s">
        <v>629</v>
      </c>
      <c r="B4" s="12" t="str">
        <f>_xlfn.XLOOKUP(A4,All!B:B,All!L:L)</f>
        <v>Migrant</v>
      </c>
      <c r="C4" s="119">
        <f>_xlfn.XLOOKUP(A4,'NCBI Suppl Data'!B:B,'NCBI Suppl Data'!G:G)</f>
        <v>7</v>
      </c>
      <c r="D4" s="119">
        <f>_xlfn.XLOOKUP(A4,'NCBI Suppl Data'!B:B,'NCBI Suppl Data'!J:J)</f>
        <v>169</v>
      </c>
      <c r="E4" s="119" t="s">
        <v>497</v>
      </c>
      <c r="F4" s="119" t="str">
        <f>_xlfn.XLOOKUP(A4,Adcyap1!B:B,Adcyap1!M:M,"NA")</f>
        <v>NA</v>
      </c>
      <c r="G4" s="119">
        <f>_xlfn.XLOOKUP(A4,'Migration Data'!B:B,'Migration Data'!F:F)</f>
        <v>77.478976491746494</v>
      </c>
      <c r="H4" s="119">
        <f>_xlfn.XLOOKUP(A4,'Migration Data'!B:B,'Migration Data'!G:G)</f>
        <v>48.9525607500604</v>
      </c>
      <c r="I4" s="119">
        <f>_xlfn.XLOOKUP(A4,'Migration Data'!B:B,'Migration Data'!H:H,"NA")</f>
        <v>47.968505859258002</v>
      </c>
      <c r="J4" s="119">
        <f>_xlfn.XLOOKUP(A4,'Migration Data'!B:B,'Migration Data'!I:I,"NA")</f>
        <v>4.4757080076184899</v>
      </c>
      <c r="K4" s="119">
        <f>_xlfn.XLOOKUP(A4,'Migr Dates Pre'!B:B,'Migr Dates Pre'!I:I)</f>
        <v>56</v>
      </c>
      <c r="L4" s="119">
        <f>_xlfn.XLOOKUP(A4,'Migr Dates Pre'!B:B,'Migr Dates Pre'!J:J)</f>
        <v>108.5</v>
      </c>
      <c r="M4" s="119">
        <f>_xlfn.XLOOKUP(A4,'Migr Dates Pre'!B:B,'Migr Dates Pre'!K:K)</f>
        <v>161</v>
      </c>
      <c r="N4" s="119">
        <f>_xlfn.XLOOKUP(A4,'Migr Dates Pre'!B:B,'Migr Dates Pre'!L:L)</f>
        <v>34</v>
      </c>
      <c r="O4" s="119">
        <f>_xlfn.XLOOKUP('Clock Analysis Data'!A5,'Migr Dates Pre'!B:B,'Migr Dates Pre'!M:M)</f>
        <v>-18.5</v>
      </c>
      <c r="P4" s="119">
        <f>_xlfn.XLOOKUP(A4,'Migr Dates Pre'!B:B,'Migr Dates Pre'!N:N)</f>
        <v>-71</v>
      </c>
      <c r="Q4" s="119">
        <f>_xlfn.XLOOKUP(A4,'Migr Dates Post'!B:B,'Migr Dates Post'!I:I)</f>
        <v>30</v>
      </c>
      <c r="R4" s="119">
        <f>_xlfn.XLOOKUP(A4,'Migr Dates Post'!B:B,'Migr Dates Post'!J:J)</f>
        <v>103.5</v>
      </c>
      <c r="S4" s="119">
        <f>_xlfn.XLOOKUP(A4,'Migr Dates Post'!B:B,'Migr Dates Post'!K:K)</f>
        <v>177</v>
      </c>
      <c r="T4" s="119">
        <f>_xlfn.XLOOKUP(A4,'Migr Dates Post'!B:B,'Migr Dates Post'!L:L)</f>
        <v>65</v>
      </c>
      <c r="U4" s="119">
        <f>_xlfn.XLOOKUP(A4,'Migr Dates Post'!B:B,'Migr Dates Post'!M:M)</f>
        <v>-8.5</v>
      </c>
      <c r="V4" s="119">
        <f>_xlfn.XLOOKUP(A4,'Migr Dates Post'!B:B,'Migr Dates Post'!N:N)</f>
        <v>-82</v>
      </c>
      <c r="W4" s="119">
        <f>_xlfn.XLOOKUP(A4,'Migration Data'!B:B,'Migration Data'!M:M)</f>
        <v>39.655000000000001</v>
      </c>
      <c r="X4" s="123">
        <f>_xlfn.XLOOKUP(A4,'Migration Data'!B:B,'Migration Data'!J:J)</f>
        <v>5665283.0138663398</v>
      </c>
      <c r="Y4" s="123">
        <f>_xlfn.XLOOKUP(A4,'Migration Data'!B:B,'Migration Data'!K:K)</f>
        <v>50.917999999999999</v>
      </c>
    </row>
    <row r="5" spans="1:25" x14ac:dyDescent="0.35">
      <c r="A5" s="12" t="s">
        <v>46</v>
      </c>
      <c r="B5" s="12" t="str">
        <f>_xlfn.XLOOKUP(A5,All!B:B,All!L:L)</f>
        <v>Migrant</v>
      </c>
      <c r="C5" s="119">
        <f>_xlfn.XLOOKUP(A5,Adcyap1!B:B,Adcyap1!G:G)</f>
        <v>1</v>
      </c>
      <c r="D5" s="119">
        <f>_xlfn.XLOOKUP(A5,Adcyap1!B:B,Adcyap1!L:L)</f>
        <v>173</v>
      </c>
      <c r="E5" s="119">
        <f>_xlfn.XLOOKUP('Adcyap1 Analysis Data'!A5,Adcyap1!B:B,Adcyap1!K:K)</f>
        <v>13</v>
      </c>
      <c r="F5" s="119">
        <f>_xlfn.XLOOKUP(A5,Adcyap1!B:B,Adcyap1!M:M,"NA")</f>
        <v>0.82499999999999996</v>
      </c>
      <c r="G5" s="119">
        <f>_xlfn.XLOOKUP(A5,'Migration Data'!B:B,'Migration Data'!F:F)</f>
        <v>-107.623128816964</v>
      </c>
      <c r="H5" s="119">
        <f>_xlfn.XLOOKUP(A5,'Migration Data'!B:B,'Migration Data'!G:G)</f>
        <v>52.2731203266733</v>
      </c>
      <c r="I5" s="119">
        <f>_xlfn.XLOOKUP(A5,'Migration Data'!B:B,'Migration Data'!H:H,"NA")</f>
        <v>-96.959127278619704</v>
      </c>
      <c r="J5" s="119">
        <f>_xlfn.XLOOKUP(A5,'Migration Data'!B:B,'Migration Data'!I:I,"NA")</f>
        <v>22.6014585186056</v>
      </c>
      <c r="K5" s="119">
        <f>_xlfn.XLOOKUP(A5,'Migr Dates Pre'!B:B,'Migr Dates Pre'!I:I)</f>
        <v>35</v>
      </c>
      <c r="L5" s="119">
        <f>_xlfn.XLOOKUP(A5,'Migr Dates Pre'!B:B,'Migr Dates Pre'!J:J)</f>
        <v>94.5</v>
      </c>
      <c r="M5" s="119">
        <f>_xlfn.XLOOKUP(A5,'Migr Dates Pre'!B:B,'Migr Dates Pre'!K:K)</f>
        <v>154</v>
      </c>
      <c r="N5" s="119">
        <f>_xlfn.XLOOKUP(A5,'Migr Dates Pre'!B:B,'Migr Dates Pre'!L:L)</f>
        <v>55</v>
      </c>
      <c r="O5" s="119">
        <f>_xlfn.XLOOKUP('Clock Analysis Data'!A6,'Migr Dates Pre'!B:B,'Migr Dates Pre'!M:M)</f>
        <v>-4.5</v>
      </c>
      <c r="P5" s="119">
        <f>_xlfn.XLOOKUP(A5,'Migr Dates Pre'!B:B,'Migr Dates Pre'!N:N)</f>
        <v>-64</v>
      </c>
      <c r="Q5" s="119">
        <f>_xlfn.XLOOKUP(A5,'Migr Dates Post'!B:B,'Migr Dates Post'!I:I)</f>
        <v>8</v>
      </c>
      <c r="R5" s="119">
        <f>_xlfn.XLOOKUP(A5,'Migr Dates Post'!B:B,'Migr Dates Post'!J:J)</f>
        <v>85.5</v>
      </c>
      <c r="S5" s="119">
        <f>_xlfn.XLOOKUP(A5,'Migr Dates Post'!B:B,'Migr Dates Post'!K:K)</f>
        <v>163</v>
      </c>
      <c r="T5" s="119">
        <f>_xlfn.XLOOKUP(A5,'Migr Dates Post'!B:B,'Migr Dates Post'!L:L)</f>
        <v>87</v>
      </c>
      <c r="U5" s="119">
        <f>_xlfn.XLOOKUP(A5,'Migr Dates Post'!B:B,'Migr Dates Post'!M:M)</f>
        <v>9.5</v>
      </c>
      <c r="V5" s="119">
        <f>_xlfn.XLOOKUP(A5,'Migr Dates Post'!B:B,'Migr Dates Post'!N:N)</f>
        <v>-68</v>
      </c>
      <c r="W5" s="119">
        <f>_xlfn.XLOOKUP(A5,'Migration Data'!B:B,'Migration Data'!M:M)</f>
        <v>20.138000000000005</v>
      </c>
      <c r="X5" s="123">
        <f>_xlfn.XLOOKUP(A5,'Migration Data'!B:B,'Migration Data'!J:J)</f>
        <v>3417584.4083473599</v>
      </c>
      <c r="Y5" s="123">
        <f>_xlfn.XLOOKUP(A5,'Migration Data'!B:B,'Migration Data'!K:K)</f>
        <v>30.925999999999998</v>
      </c>
    </row>
    <row r="6" spans="1:25" x14ac:dyDescent="0.35">
      <c r="A6" s="12" t="s">
        <v>632</v>
      </c>
      <c r="B6" s="12" t="str">
        <f>_xlfn.XLOOKUP(A6,All!B:B,All!L:L)</f>
        <v>Migrant</v>
      </c>
      <c r="C6" s="119">
        <f>_xlfn.XLOOKUP(A6,Adcyap1!B:B,Adcyap1!G:G)</f>
        <v>3</v>
      </c>
      <c r="D6" s="119">
        <f>_xlfn.XLOOKUP(A6,Adcyap1!B:B,Adcyap1!L:L)</f>
        <v>180</v>
      </c>
      <c r="E6" s="119">
        <f>_xlfn.XLOOKUP('Adcyap1 Analysis Data'!A6,Adcyap1!B:B,Adcyap1!K:K)</f>
        <v>11</v>
      </c>
      <c r="F6" s="119">
        <f>_xlfn.XLOOKUP(A6,Adcyap1!B:B,Adcyap1!M:M,"NA")</f>
        <v>0.69499999999999995</v>
      </c>
      <c r="G6" s="119">
        <f>_xlfn.XLOOKUP(A6,'Migration Data'!B:B,'Migration Data'!F:F)</f>
        <v>38.126330487651799</v>
      </c>
      <c r="H6" s="119">
        <f>_xlfn.XLOOKUP(A6,'Migration Data'!B:B,'Migration Data'!G:G)</f>
        <v>57.048470487023899</v>
      </c>
      <c r="I6" s="119">
        <f>_xlfn.XLOOKUP(A6,'Migration Data'!B:B,'Migration Data'!H:H,"NA")</f>
        <v>7.3945287454055899</v>
      </c>
      <c r="J6" s="119">
        <f>_xlfn.XLOOKUP(A6,'Migration Data'!B:B,'Migration Data'!I:I,"NA")</f>
        <v>5.9629843553233499</v>
      </c>
      <c r="K6" s="119">
        <f>_xlfn.XLOOKUP(A6,'Migr Dates Pre'!B:B,'Migr Dates Pre'!I:I)</f>
        <v>91</v>
      </c>
      <c r="L6" s="119">
        <f>_xlfn.XLOOKUP(A6,'Migr Dates Pre'!B:B,'Migr Dates Pre'!J:J)</f>
        <v>126</v>
      </c>
      <c r="M6" s="119">
        <f>_xlfn.XLOOKUP(A6,'Migr Dates Pre'!B:B,'Migr Dates Pre'!K:K)</f>
        <v>161</v>
      </c>
      <c r="N6" s="119">
        <f>_xlfn.XLOOKUP(A6,'Migr Dates Pre'!B:B,'Migr Dates Pre'!L:L)</f>
        <v>-1</v>
      </c>
      <c r="O6" s="119">
        <f>_xlfn.XLOOKUP('Clock Analysis Data'!A10,'Migr Dates Pre'!B:B,'Migr Dates Pre'!M:M)</f>
        <v>-36</v>
      </c>
      <c r="P6" s="119">
        <f>_xlfn.XLOOKUP(A6,'Migr Dates Pre'!B:B,'Migr Dates Pre'!N:N)</f>
        <v>-71</v>
      </c>
      <c r="Q6" s="119">
        <f>_xlfn.XLOOKUP(A6,'Migr Dates Post'!B:B,'Migr Dates Post'!I:I)</f>
        <v>30</v>
      </c>
      <c r="R6" s="119">
        <f>_xlfn.XLOOKUP(A6,'Migr Dates Post'!B:B,'Migr Dates Post'!J:J)</f>
        <v>93</v>
      </c>
      <c r="S6" s="119">
        <f>_xlfn.XLOOKUP(A6,'Migr Dates Post'!B:B,'Migr Dates Post'!K:K)</f>
        <v>156</v>
      </c>
      <c r="T6" s="119">
        <f>_xlfn.XLOOKUP(A6,'Migr Dates Post'!B:B,'Migr Dates Post'!L:L)</f>
        <v>65</v>
      </c>
      <c r="U6" s="119">
        <f>_xlfn.XLOOKUP(A6,'Migr Dates Post'!B:B,'Migr Dates Post'!M:M)</f>
        <v>2</v>
      </c>
      <c r="V6" s="119">
        <f>_xlfn.XLOOKUP(A6,'Migr Dates Post'!B:B,'Migr Dates Post'!N:N)</f>
        <v>-61</v>
      </c>
      <c r="W6" s="119">
        <f>_xlfn.XLOOKUP(A6,'Migration Data'!B:B,'Migration Data'!M:M)</f>
        <v>37.741000000000014</v>
      </c>
      <c r="X6" s="123">
        <f>_xlfn.XLOOKUP(A6,'Migration Data'!B:B,'Migration Data'!J:J)</f>
        <v>6269759.4713295996</v>
      </c>
      <c r="Y6" s="123">
        <f>_xlfn.XLOOKUP(A6,'Migration Data'!B:B,'Migration Data'!K:K)</f>
        <v>56.118000000000002</v>
      </c>
    </row>
    <row r="7" spans="1:25" x14ac:dyDescent="0.35">
      <c r="A7" s="12" t="s">
        <v>631</v>
      </c>
      <c r="B7" s="12" t="str">
        <f>_xlfn.XLOOKUP(A7,All!B:B,All!L:L)</f>
        <v>Partial</v>
      </c>
      <c r="C7" s="119">
        <f>_xlfn.XLOOKUP(A7,Adcyap1!B:B,Adcyap1!G:G)</f>
        <v>7</v>
      </c>
      <c r="D7" s="119">
        <f>_xlfn.XLOOKUP(A7,Adcyap1!B:B,Adcyap1!L:L)</f>
        <v>165</v>
      </c>
      <c r="E7" s="119">
        <f>_xlfn.XLOOKUP('Adcyap1 Analysis Data'!A7,Adcyap1!B:B,Adcyap1!K:K)</f>
        <v>19</v>
      </c>
      <c r="F7" s="119">
        <f>_xlfn.XLOOKUP(A7,Adcyap1!B:B,Adcyap1!M:M,"NA")</f>
        <v>0.78159999999999996</v>
      </c>
      <c r="G7" s="119">
        <f>_xlfn.XLOOKUP(A7,'Migration Data'!B:B,'Migration Data'!F:F)</f>
        <v>35.238034404804203</v>
      </c>
      <c r="H7" s="119">
        <f>_xlfn.XLOOKUP(A7,'Migration Data'!B:B,'Migration Data'!G:G)</f>
        <v>55.926978602235998</v>
      </c>
      <c r="I7" s="119">
        <f>_xlfn.XLOOKUP(A7,'Migration Data'!B:B,'Migration Data'!H:H,"NA")</f>
        <v>45.3746364158171</v>
      </c>
      <c r="J7" s="119">
        <f>_xlfn.XLOOKUP(A7,'Migration Data'!B:B,'Migration Data'!I:I,"NA")</f>
        <v>37.392219606451903</v>
      </c>
      <c r="K7" s="119">
        <f>_xlfn.XLOOKUP(A7,'Migr Dates Pre'!B:B,'Migr Dates Pre'!I:I)</f>
        <v>49</v>
      </c>
      <c r="L7" s="119">
        <f>_xlfn.XLOOKUP(A7,'Migr Dates Pre'!B:B,'Migr Dates Pre'!J:J)</f>
        <v>89.5</v>
      </c>
      <c r="M7" s="119">
        <f>_xlfn.XLOOKUP(A7,'Migr Dates Pre'!B:B,'Migr Dates Pre'!K:K)</f>
        <v>130</v>
      </c>
      <c r="N7" s="119">
        <f>_xlfn.XLOOKUP(A7,'Migr Dates Pre'!B:B,'Migr Dates Pre'!L:L)</f>
        <v>41</v>
      </c>
      <c r="O7" s="119">
        <f>_xlfn.XLOOKUP('Clock Analysis Data'!A11,'Migr Dates Pre'!B:B,'Migr Dates Pre'!M:M)</f>
        <v>0.5</v>
      </c>
      <c r="P7" s="119">
        <f>_xlfn.XLOOKUP(A7,'Migr Dates Pre'!B:B,'Migr Dates Pre'!N:N)</f>
        <v>-40</v>
      </c>
      <c r="Q7" s="119">
        <f>_xlfn.XLOOKUP(A7,'Migr Dates Post'!B:B,'Migr Dates Post'!I:I)</f>
        <v>46</v>
      </c>
      <c r="R7" s="119">
        <f>_xlfn.XLOOKUP(A7,'Migr Dates Post'!B:B,'Migr Dates Post'!J:J)</f>
        <v>95.5</v>
      </c>
      <c r="S7" s="119">
        <f>_xlfn.XLOOKUP(A7,'Migr Dates Post'!B:B,'Migr Dates Post'!K:K)</f>
        <v>145</v>
      </c>
      <c r="T7" s="119">
        <f>_xlfn.XLOOKUP(A7,'Migr Dates Post'!B:B,'Migr Dates Post'!L:L)</f>
        <v>49</v>
      </c>
      <c r="U7" s="119">
        <f>_xlfn.XLOOKUP(A7,'Migr Dates Post'!B:B,'Migr Dates Post'!M:M)</f>
        <v>-0.5</v>
      </c>
      <c r="V7" s="119">
        <f>_xlfn.XLOOKUP(A7,'Migr Dates Post'!B:B,'Migr Dates Post'!N:N)</f>
        <v>-50</v>
      </c>
      <c r="W7" s="119">
        <f>_xlfn.XLOOKUP(A7,'Migration Data'!B:B,'Migration Data'!M:M)</f>
        <v>25.735000000000014</v>
      </c>
      <c r="X7" s="123">
        <f>_xlfn.XLOOKUP(A7,'Migration Data'!B:B,'Migration Data'!J:J)</f>
        <v>2196173.2845349601</v>
      </c>
      <c r="Y7" s="123">
        <f>_xlfn.XLOOKUP(A7,'Migration Data'!B:B,'Migration Data'!K:K)</f>
        <v>19.891999999999999</v>
      </c>
    </row>
    <row r="8" spans="1:25" x14ac:dyDescent="0.35">
      <c r="A8" s="12" t="s">
        <v>429</v>
      </c>
      <c r="B8" s="12" t="str">
        <f>_xlfn.XLOOKUP(A8,All!B:B,All!L:L)</f>
        <v>Partial</v>
      </c>
      <c r="C8" s="119">
        <f>_xlfn.XLOOKUP(A8,Adcyap1!B:B,Adcyap1!G:G)</f>
        <v>14</v>
      </c>
      <c r="D8" s="119">
        <f>_xlfn.XLOOKUP(A8,Adcyap1!B:B,Adcyap1!L:L)</f>
        <v>161</v>
      </c>
      <c r="E8" s="119">
        <f>_xlfn.XLOOKUP('Adcyap1 Analysis Data'!A8,Adcyap1!B:B,Adcyap1!K:K)</f>
        <v>16</v>
      </c>
      <c r="F8" s="119">
        <f>_xlfn.XLOOKUP(A8,Adcyap1!B:B,Adcyap1!M:M,"NA")</f>
        <v>0.77307636363636367</v>
      </c>
      <c r="G8" s="119">
        <f>_xlfn.XLOOKUP(A8,'Migration Data'!B:B,'Migration Data'!F:F)</f>
        <v>-110.89078728262599</v>
      </c>
      <c r="H8" s="119">
        <f>_xlfn.XLOOKUP(A8,'Migration Data'!B:B,'Migration Data'!G:G)</f>
        <v>57.947672884737997</v>
      </c>
      <c r="I8" s="119">
        <f>_xlfn.XLOOKUP(A8,'Migration Data'!B:B,'Migration Data'!H:H,"NA")</f>
        <v>-98.2651913006802</v>
      </c>
      <c r="J8" s="119">
        <f>_xlfn.XLOOKUP(A8,'Migration Data'!B:B,'Migration Data'!I:I,"NA")</f>
        <v>38.148538714329597</v>
      </c>
      <c r="K8" s="119">
        <f>_xlfn.XLOOKUP(A8,'Migr Dates Pre'!B:B,'Migr Dates Pre'!I:I)</f>
        <v>56</v>
      </c>
      <c r="L8" s="119">
        <f>_xlfn.XLOOKUP(A8,'Migr Dates Pre'!B:B,'Migr Dates Pre'!J:J)</f>
        <v>101.5</v>
      </c>
      <c r="M8" s="119">
        <f>_xlfn.XLOOKUP(A8,'Migr Dates Pre'!B:B,'Migr Dates Pre'!K:K)</f>
        <v>147</v>
      </c>
      <c r="N8" s="119">
        <f>_xlfn.XLOOKUP(A8,'Migr Dates Pre'!B:B,'Migr Dates Pre'!L:L)</f>
        <v>34</v>
      </c>
      <c r="O8" s="119">
        <f>_xlfn.XLOOKUP('Clock Analysis Data'!A12,'Migr Dates Pre'!B:B,'Migr Dates Pre'!M:M)</f>
        <v>-11.5</v>
      </c>
      <c r="P8" s="119">
        <f>_xlfn.XLOOKUP(A8,'Migr Dates Pre'!B:B,'Migr Dates Pre'!N:N)</f>
        <v>-57</v>
      </c>
      <c r="Q8" s="119">
        <f>_xlfn.XLOOKUP(A8,'Migr Dates Post'!B:B,'Migr Dates Post'!I:I)</f>
        <v>79</v>
      </c>
      <c r="R8" s="119">
        <f>_xlfn.XLOOKUP(A8,'Migr Dates Post'!B:B,'Migr Dates Post'!J:J)</f>
        <v>128</v>
      </c>
      <c r="S8" s="119">
        <f>_xlfn.XLOOKUP(A8,'Migr Dates Post'!B:B,'Migr Dates Post'!K:K)</f>
        <v>177</v>
      </c>
      <c r="T8" s="119">
        <f>_xlfn.XLOOKUP(A8,'Migr Dates Post'!B:B,'Migr Dates Post'!L:L)</f>
        <v>16</v>
      </c>
      <c r="U8" s="119">
        <f>_xlfn.XLOOKUP(A8,'Migr Dates Post'!B:B,'Migr Dates Post'!M:M)</f>
        <v>-33</v>
      </c>
      <c r="V8" s="119">
        <f>_xlfn.XLOOKUP(A8,'Migr Dates Post'!B:B,'Migr Dates Post'!N:N)</f>
        <v>-82</v>
      </c>
      <c r="W8" s="119">
        <f>_xlfn.XLOOKUP(A8,'Migration Data'!B:B,'Migration Data'!M:M)</f>
        <v>28.97399999999999</v>
      </c>
      <c r="X8" s="123">
        <f>_xlfn.XLOOKUP(A8,'Migration Data'!B:B,'Migration Data'!J:J)</f>
        <v>2385081.62716904</v>
      </c>
      <c r="Y8" s="123">
        <f>_xlfn.XLOOKUP(A8,'Migration Data'!B:B,'Migration Data'!K:K)</f>
        <v>21.26</v>
      </c>
    </row>
    <row r="9" spans="1:25" x14ac:dyDescent="0.35">
      <c r="A9" s="12" t="s">
        <v>38</v>
      </c>
      <c r="B9" s="12" t="str">
        <f>_xlfn.XLOOKUP(A9,All!B:B,All!L:L)</f>
        <v>Migrant</v>
      </c>
      <c r="C9" s="119">
        <f>_xlfn.XLOOKUP(A9,Adcyap1!B:B,Adcyap1!G:G)</f>
        <v>3</v>
      </c>
      <c r="D9" s="119">
        <f>_xlfn.XLOOKUP(A9,Adcyap1!B:B,Adcyap1!L:L)</f>
        <v>163</v>
      </c>
      <c r="E9" s="119">
        <f>_xlfn.XLOOKUP('Adcyap1 Analysis Data'!A9,Adcyap1!B:B,Adcyap1!K:K)</f>
        <v>7</v>
      </c>
      <c r="F9" s="119">
        <f>_xlfn.XLOOKUP(A9,Adcyap1!B:B,Adcyap1!M:M,"NA")</f>
        <v>0.43959999999999999</v>
      </c>
      <c r="G9" s="119">
        <f>_xlfn.XLOOKUP(A9,'Migration Data'!B:B,'Migration Data'!F:F)</f>
        <v>35.018493652559997</v>
      </c>
      <c r="H9" s="119">
        <f>_xlfn.XLOOKUP(A9,'Migration Data'!B:B,'Migration Data'!G:G)</f>
        <v>42.096130372418799</v>
      </c>
      <c r="I9" s="119">
        <f>_xlfn.XLOOKUP(A9,'Migration Data'!B:B,'Migration Data'!H:H,"NA")</f>
        <v>14.798670420983401</v>
      </c>
      <c r="J9" s="119">
        <f>_xlfn.XLOOKUP(A9,'Migration Data'!B:B,'Migration Data'!I:I,"NA")</f>
        <v>6.8712615236398102</v>
      </c>
      <c r="K9" s="119">
        <f>_xlfn.XLOOKUP(A9,'Migr Dates Pre'!B:B,'Migr Dates Pre'!I:I)</f>
        <v>83</v>
      </c>
      <c r="L9" s="119">
        <f>_xlfn.XLOOKUP(A9,'Migr Dates Pre'!B:B,'Migr Dates Pre'!J:J)</f>
        <v>110</v>
      </c>
      <c r="M9" s="119">
        <f>_xlfn.XLOOKUP(A9,'Migr Dates Pre'!B:B,'Migr Dates Pre'!K:K)</f>
        <v>137</v>
      </c>
      <c r="N9" s="119">
        <f>_xlfn.XLOOKUP(A9,'Migr Dates Pre'!B:B,'Migr Dates Pre'!L:L)</f>
        <v>7</v>
      </c>
      <c r="O9" s="119">
        <f>_xlfn.XLOOKUP('Clock Analysis Data'!A13,'Migr Dates Pre'!B:B,'Migr Dates Pre'!M:M)</f>
        <v>-20</v>
      </c>
      <c r="P9" s="119">
        <f>_xlfn.XLOOKUP(A9,'Migr Dates Pre'!B:B,'Migr Dates Pre'!N:N)</f>
        <v>-47</v>
      </c>
      <c r="Q9" s="119">
        <f>_xlfn.XLOOKUP(A9,'Migr Dates Post'!B:B,'Migr Dates Post'!I:I)</f>
        <v>42</v>
      </c>
      <c r="R9" s="119">
        <f>_xlfn.XLOOKUP(A9,'Migr Dates Post'!B:B,'Migr Dates Post'!J:J)</f>
        <v>65</v>
      </c>
      <c r="S9" s="119">
        <f>_xlfn.XLOOKUP(A9,'Migr Dates Post'!B:B,'Migr Dates Post'!K:K)</f>
        <v>88</v>
      </c>
      <c r="T9" s="119">
        <f>_xlfn.XLOOKUP(A9,'Migr Dates Post'!B:B,'Migr Dates Post'!L:L)</f>
        <v>53</v>
      </c>
      <c r="U9" s="119">
        <f>_xlfn.XLOOKUP(A9,'Migr Dates Post'!B:B,'Migr Dates Post'!M:M)</f>
        <v>30</v>
      </c>
      <c r="V9" s="119">
        <f>_xlfn.XLOOKUP(A9,'Migr Dates Post'!B:B,'Migr Dates Post'!N:N)</f>
        <v>7</v>
      </c>
      <c r="W9" s="119">
        <f>_xlfn.XLOOKUP(A9,'Migration Data'!B:B,'Migration Data'!M:M)</f>
        <v>37.897999999999996</v>
      </c>
      <c r="X9" s="123">
        <f>_xlfn.XLOOKUP(A9,'Migration Data'!B:B,'Migration Data'!J:J)</f>
        <v>4382286.7478494402</v>
      </c>
      <c r="Y9" s="123">
        <f>_xlfn.XLOOKUP(A9,'Migration Data'!B:B,'Migration Data'!K:K)</f>
        <v>37.923000000000002</v>
      </c>
    </row>
    <row r="10" spans="1:25" x14ac:dyDescent="0.35">
      <c r="A10" s="12" t="s">
        <v>45</v>
      </c>
      <c r="B10" s="12" t="str">
        <f>_xlfn.XLOOKUP(A10,All!B:B,All!L:L)</f>
        <v>Migrant</v>
      </c>
      <c r="C10" s="119">
        <f>_xlfn.XLOOKUP(A10,Adcyap1!B:B,Adcyap1!G:G)</f>
        <v>2</v>
      </c>
      <c r="D10" s="119">
        <f>_xlfn.XLOOKUP(A10,Adcyap1!B:B,Adcyap1!L:L)</f>
        <v>170</v>
      </c>
      <c r="E10" s="119">
        <f>_xlfn.XLOOKUP('Adcyap1 Analysis Data'!A10,Adcyap1!B:B,Adcyap1!K:K)</f>
        <v>12</v>
      </c>
      <c r="F10" s="119">
        <f>_xlfn.XLOOKUP(A10,Adcyap1!B:B,Adcyap1!M:M,"NA")</f>
        <v>0.76300000000000001</v>
      </c>
      <c r="G10" s="119">
        <f>_xlfn.XLOOKUP(A10,'Migration Data'!B:B,'Migration Data'!F:F)</f>
        <v>31.055856827292502</v>
      </c>
      <c r="H10" s="119">
        <f>_xlfn.XLOOKUP(A10,'Migration Data'!B:B,'Migration Data'!G:G)</f>
        <v>4.66898848996314</v>
      </c>
      <c r="I10" s="119">
        <f>_xlfn.XLOOKUP(A10,'Migration Data'!B:B,'Migration Data'!H:H,"NA")</f>
        <v>58.832511094439397</v>
      </c>
      <c r="J10" s="119">
        <f>_xlfn.XLOOKUP(A10,'Migration Data'!B:B,'Migration Data'!I:I,"NA")</f>
        <v>56.049546638661802</v>
      </c>
      <c r="K10" s="119">
        <f>_xlfn.XLOOKUP(A10,'Migr Dates Pre'!B:B,'Migr Dates Pre'!I:I)</f>
        <v>42</v>
      </c>
      <c r="L10" s="119">
        <f>_xlfn.XLOOKUP(A10,'Migr Dates Pre'!B:B,'Migr Dates Pre'!J:J)</f>
        <v>98</v>
      </c>
      <c r="M10" s="119">
        <f>_xlfn.XLOOKUP(A10,'Migr Dates Pre'!B:B,'Migr Dates Pre'!K:K)</f>
        <v>154</v>
      </c>
      <c r="N10" s="119">
        <f>_xlfn.XLOOKUP(A10,'Migr Dates Pre'!B:B,'Migr Dates Pre'!L:L)</f>
        <v>48</v>
      </c>
      <c r="O10" s="119">
        <f>_xlfn.XLOOKUP('Clock Analysis Data'!A14,'Migr Dates Pre'!B:B,'Migr Dates Pre'!M:M)</f>
        <v>-8</v>
      </c>
      <c r="P10" s="119">
        <f>_xlfn.XLOOKUP(A10,'Migr Dates Pre'!B:B,'Migr Dates Pre'!N:N)</f>
        <v>-64</v>
      </c>
      <c r="Q10" s="119">
        <f>_xlfn.XLOOKUP(A10,'Migr Dates Post'!B:B,'Migr Dates Post'!I:I)</f>
        <v>51</v>
      </c>
      <c r="R10" s="119">
        <f>_xlfn.XLOOKUP(A10,'Migr Dates Post'!B:B,'Migr Dates Post'!J:J)</f>
        <v>117.5</v>
      </c>
      <c r="S10" s="119">
        <f>_xlfn.XLOOKUP(A10,'Migr Dates Post'!B:B,'Migr Dates Post'!K:K)</f>
        <v>184</v>
      </c>
      <c r="T10" s="119">
        <f>_xlfn.XLOOKUP(A10,'Migr Dates Post'!B:B,'Migr Dates Post'!L:L)</f>
        <v>44</v>
      </c>
      <c r="U10" s="119">
        <f>_xlfn.XLOOKUP(A10,'Migr Dates Post'!B:B,'Migr Dates Post'!M:M)</f>
        <v>-22.5</v>
      </c>
      <c r="V10" s="119">
        <f>_xlfn.XLOOKUP(A10,'Migr Dates Post'!B:B,'Migr Dates Post'!N:N)</f>
        <v>-89</v>
      </c>
      <c r="W10" s="119">
        <f>_xlfn.XLOOKUP(A10,'Migration Data'!B:B,'Migration Data'!M:M)</f>
        <v>34.264999999999986</v>
      </c>
      <c r="X10" s="123">
        <f>_xlfn.XLOOKUP(A10,'Migration Data'!B:B,'Migration Data'!J:J)</f>
        <v>6208383.3622469399</v>
      </c>
      <c r="Y10" s="123">
        <f>_xlfn.XLOOKUP(A10,'Migration Data'!B:B,'Migration Data'!K:K)</f>
        <v>55.987000000000002</v>
      </c>
    </row>
    <row r="11" spans="1:25" x14ac:dyDescent="0.35">
      <c r="A11" s="12" t="s">
        <v>48</v>
      </c>
      <c r="B11" s="12" t="str">
        <f>_xlfn.XLOOKUP(A11,All!B:B,All!L:L)</f>
        <v>Migrant</v>
      </c>
      <c r="C11" s="119">
        <f>_xlfn.XLOOKUP(A11,Adcyap1!B:B,Adcyap1!G:G)</f>
        <v>1</v>
      </c>
      <c r="D11" s="119">
        <f>_xlfn.XLOOKUP(A11,Adcyap1!B:B,Adcyap1!L:L)</f>
        <v>169</v>
      </c>
      <c r="E11" s="119">
        <f>_xlfn.XLOOKUP('Adcyap1 Analysis Data'!A11,Adcyap1!B:B,Adcyap1!K:K)</f>
        <v>13</v>
      </c>
      <c r="F11" s="119">
        <f>_xlfn.XLOOKUP(A11,Adcyap1!B:B,Adcyap1!M:M,"NA")</f>
        <v>0.78700000000000003</v>
      </c>
      <c r="G11" s="119">
        <f>_xlfn.XLOOKUP(A11,'Migration Data'!B:B,'Migration Data'!F:F)</f>
        <v>39.220182720743097</v>
      </c>
      <c r="H11" s="119">
        <f>_xlfn.XLOOKUP(A11,'Migration Data'!B:B,'Migration Data'!G:G)</f>
        <v>55.525264226274302</v>
      </c>
      <c r="I11" s="119">
        <f>_xlfn.XLOOKUP(A11,'Migration Data'!B:B,'Migration Data'!H:H,"NA")</f>
        <v>18.610137736388499</v>
      </c>
      <c r="J11" s="119">
        <f>_xlfn.XLOOKUP(A11,'Migration Data'!B:B,'Migration Data'!I:I,"NA")</f>
        <v>6.9872758556302301</v>
      </c>
      <c r="K11" s="119">
        <f>_xlfn.XLOOKUP(A11,'Migr Dates Pre'!B:B,'Migr Dates Pre'!I:I)</f>
        <v>76</v>
      </c>
      <c r="L11" s="119">
        <f>_xlfn.XLOOKUP(A11,'Migr Dates Pre'!B:B,'Migr Dates Pre'!J:J)</f>
        <v>103.5</v>
      </c>
      <c r="M11" s="119">
        <f>_xlfn.XLOOKUP(A11,'Migr Dates Pre'!B:B,'Migr Dates Pre'!K:K)</f>
        <v>131</v>
      </c>
      <c r="N11" s="119">
        <f>_xlfn.XLOOKUP(A11,'Migr Dates Pre'!B:B,'Migr Dates Pre'!L:L)</f>
        <v>14</v>
      </c>
      <c r="O11" s="119">
        <f>_xlfn.XLOOKUP('Clock Analysis Data'!A15,'Migr Dates Pre'!B:B,'Migr Dates Pre'!M:M)</f>
        <v>-13.5</v>
      </c>
      <c r="P11" s="119">
        <f>_xlfn.XLOOKUP(A11,'Migr Dates Pre'!B:B,'Migr Dates Pre'!N:N)</f>
        <v>-41</v>
      </c>
      <c r="Q11" s="119">
        <f>_xlfn.XLOOKUP(A11,'Migr Dates Post'!B:B,'Migr Dates Post'!I:I)</f>
        <v>48</v>
      </c>
      <c r="R11" s="119">
        <f>_xlfn.XLOOKUP(A11,'Migr Dates Post'!B:B,'Migr Dates Post'!J:J)</f>
        <v>94</v>
      </c>
      <c r="S11" s="119">
        <f>_xlfn.XLOOKUP(A11,'Migr Dates Post'!B:B,'Migr Dates Post'!K:K)</f>
        <v>140</v>
      </c>
      <c r="T11" s="119">
        <f>_xlfn.XLOOKUP(A11,'Migr Dates Post'!B:B,'Migr Dates Post'!L:L)</f>
        <v>47</v>
      </c>
      <c r="U11" s="119">
        <f>_xlfn.XLOOKUP(A11,'Migr Dates Post'!B:B,'Migr Dates Post'!M:M)</f>
        <v>1</v>
      </c>
      <c r="V11" s="119">
        <f>_xlfn.XLOOKUP(A11,'Migr Dates Post'!B:B,'Migr Dates Post'!N:N)</f>
        <v>-45</v>
      </c>
      <c r="W11" s="119">
        <f>_xlfn.XLOOKUP(A11,'Migration Data'!B:B,'Migration Data'!M:M)</f>
        <v>30.925999999999988</v>
      </c>
      <c r="X11" s="123">
        <f>_xlfn.XLOOKUP(A11,'Migration Data'!B:B,'Migration Data'!J:J)</f>
        <v>5684562.43259345</v>
      </c>
      <c r="Y11" s="123">
        <f>_xlfn.XLOOKUP(A11,'Migration Data'!B:B,'Migration Data'!K:K)</f>
        <v>51.082999999999998</v>
      </c>
    </row>
    <row r="12" spans="1:25" x14ac:dyDescent="0.35">
      <c r="A12" s="12" t="s">
        <v>635</v>
      </c>
      <c r="B12" s="12" t="str">
        <f>_xlfn.XLOOKUP(A12,All!B:B,All!L:L)</f>
        <v>Migrant</v>
      </c>
      <c r="C12" s="119">
        <f>_xlfn.XLOOKUP(A12,Adcyap1!B:B,Adcyap1!G:G)</f>
        <v>3</v>
      </c>
      <c r="D12" s="119">
        <f>_xlfn.XLOOKUP(A12,Adcyap1!B:B,Adcyap1!L:L)</f>
        <v>158</v>
      </c>
      <c r="E12" s="119">
        <f>_xlfn.XLOOKUP('Adcyap1 Analysis Data'!A12,Adcyap1!B:B,Adcyap1!K:K)</f>
        <v>9</v>
      </c>
      <c r="F12" s="119">
        <f>_xlfn.XLOOKUP(A12,Adcyap1!B:B,Adcyap1!M:M,"NA")</f>
        <v>0.77449999999999997</v>
      </c>
      <c r="G12" s="119">
        <f>_xlfn.XLOOKUP(A12,'Migration Data'!B:B,'Migration Data'!F:F)</f>
        <v>-113.09847626059999</v>
      </c>
      <c r="H12" s="119">
        <f>_xlfn.XLOOKUP(A12,'Migration Data'!B:B,'Migration Data'!G:G)</f>
        <v>56.9558900669807</v>
      </c>
      <c r="I12" s="119">
        <f>_xlfn.XLOOKUP(A12,'Migration Data'!B:B,'Migration Data'!H:H,"NA")</f>
        <v>-96.443298339846393</v>
      </c>
      <c r="J12" s="119">
        <f>_xlfn.XLOOKUP(A12,'Migration Data'!B:B,'Migration Data'!I:I,"NA")</f>
        <v>19.8593139645678</v>
      </c>
      <c r="K12" s="119">
        <f>_xlfn.XLOOKUP(A12,'Migr Dates Pre'!B:B,'Migr Dates Pre'!I:I)</f>
        <v>70</v>
      </c>
      <c r="L12" s="119">
        <f>_xlfn.XLOOKUP(A12,'Migr Dates Pre'!B:B,'Migr Dates Pre'!J:J)</f>
        <v>126</v>
      </c>
      <c r="M12" s="119">
        <f>_xlfn.XLOOKUP(A12,'Migr Dates Pre'!B:B,'Migr Dates Pre'!K:K)</f>
        <v>182</v>
      </c>
      <c r="N12" s="119">
        <f>_xlfn.XLOOKUP(A12,'Migr Dates Pre'!B:B,'Migr Dates Pre'!L:L)</f>
        <v>20</v>
      </c>
      <c r="O12" s="119">
        <f>_xlfn.XLOOKUP('Clock Analysis Data'!A16,'Migr Dates Pre'!B:B,'Migr Dates Pre'!M:M)</f>
        <v>-36</v>
      </c>
      <c r="P12" s="119">
        <f>_xlfn.XLOOKUP(A12,'Migr Dates Pre'!B:B,'Migr Dates Pre'!N:N)</f>
        <v>-92</v>
      </c>
      <c r="Q12" s="119">
        <f>_xlfn.XLOOKUP(A12,'Migr Dates Post'!B:B,'Migr Dates Post'!I:I)</f>
        <v>37</v>
      </c>
      <c r="R12" s="119">
        <f>_xlfn.XLOOKUP(A12,'Migr Dates Post'!B:B,'Migr Dates Post'!J:J)</f>
        <v>89.5</v>
      </c>
      <c r="S12" s="119">
        <f>_xlfn.XLOOKUP(A12,'Migr Dates Post'!B:B,'Migr Dates Post'!K:K)</f>
        <v>142</v>
      </c>
      <c r="T12" s="119">
        <f>_xlfn.XLOOKUP(A12,'Migr Dates Post'!B:B,'Migr Dates Post'!L:L)</f>
        <v>58</v>
      </c>
      <c r="U12" s="119">
        <f>_xlfn.XLOOKUP(A12,'Migr Dates Post'!B:B,'Migr Dates Post'!M:M)</f>
        <v>5.5</v>
      </c>
      <c r="V12" s="119">
        <f>_xlfn.XLOOKUP(A12,'Migr Dates Post'!B:B,'Migr Dates Post'!N:N)</f>
        <v>-47</v>
      </c>
      <c r="W12" s="119">
        <f>_xlfn.XLOOKUP(A12,'Migration Data'!B:B,'Migration Data'!M:M)</f>
        <v>25.974999999999994</v>
      </c>
      <c r="X12" s="123">
        <f>_xlfn.XLOOKUP(A12,'Migration Data'!B:B,'Migration Data'!J:J)</f>
        <v>4341762.3098192103</v>
      </c>
      <c r="Y12" s="123">
        <f>_xlfn.XLOOKUP(A12,'Migration Data'!B:B,'Migration Data'!K:K)</f>
        <v>38.92</v>
      </c>
    </row>
    <row r="13" spans="1:25" x14ac:dyDescent="0.35">
      <c r="A13" s="12" t="s">
        <v>50</v>
      </c>
      <c r="B13" s="12" t="str">
        <f>_xlfn.XLOOKUP(A13,All!B:B,All!L:L)</f>
        <v>Migrant</v>
      </c>
      <c r="C13" s="119">
        <f>_xlfn.XLOOKUP(A13,Adcyap1!B:B,Adcyap1!G:G)</f>
        <v>3</v>
      </c>
      <c r="D13" s="119">
        <f>_xlfn.XLOOKUP(A13,Adcyap1!B:B,Adcyap1!L:L)</f>
        <v>174</v>
      </c>
      <c r="E13" s="119">
        <f>_xlfn.XLOOKUP('Adcyap1 Analysis Data'!A13,Adcyap1!B:B,Adcyap1!K:K)</f>
        <v>10</v>
      </c>
      <c r="F13" s="119">
        <f>_xlfn.XLOOKUP(A13,Adcyap1!B:B,Adcyap1!M:M,"NA")</f>
        <v>0.83930000000000005</v>
      </c>
      <c r="G13" s="119">
        <f>_xlfn.XLOOKUP(A13,'Migration Data'!B:B,'Migration Data'!F:F)</f>
        <v>74.923580726763504</v>
      </c>
      <c r="H13" s="119">
        <f>_xlfn.XLOOKUP(A13,'Migration Data'!B:B,'Migration Data'!G:G)</f>
        <v>60.526693827750201</v>
      </c>
      <c r="I13" s="119">
        <f>_xlfn.XLOOKUP(A13,'Migration Data'!B:B,'Migration Data'!H:H,"NA")</f>
        <v>20.269962411308299</v>
      </c>
      <c r="J13" s="119">
        <f>_xlfn.XLOOKUP(A13,'Migration Data'!B:B,'Migration Data'!I:I,"NA")</f>
        <v>-7.1147414441515</v>
      </c>
      <c r="K13" s="119">
        <f>_xlfn.XLOOKUP(A13,'Migr Dates Pre'!B:B,'Migr Dates Pre'!I:I)</f>
        <v>56</v>
      </c>
      <c r="L13" s="119">
        <f>_xlfn.XLOOKUP(A13,'Migr Dates Pre'!B:B,'Migr Dates Pre'!J:J)</f>
        <v>112</v>
      </c>
      <c r="M13" s="119">
        <f>_xlfn.XLOOKUP(A13,'Migr Dates Pre'!B:B,'Migr Dates Pre'!K:K)</f>
        <v>168</v>
      </c>
      <c r="N13" s="119">
        <f>_xlfn.XLOOKUP(A13,'Migr Dates Pre'!B:B,'Migr Dates Pre'!L:L)</f>
        <v>34</v>
      </c>
      <c r="O13" s="119">
        <f>_xlfn.XLOOKUP('Clock Analysis Data'!A17,'Migr Dates Pre'!B:B,'Migr Dates Pre'!M:M)</f>
        <v>-22</v>
      </c>
      <c r="P13" s="119">
        <f>_xlfn.XLOOKUP(A13,'Migr Dates Pre'!B:B,'Migr Dates Pre'!N:N)</f>
        <v>-78</v>
      </c>
      <c r="Q13" s="119">
        <f>_xlfn.XLOOKUP(A13,'Migr Dates Post'!B:B,'Migr Dates Post'!I:I)</f>
        <v>30</v>
      </c>
      <c r="R13" s="119">
        <f>_xlfn.XLOOKUP(A13,'Migr Dates Post'!B:B,'Migr Dates Post'!J:J)</f>
        <v>93</v>
      </c>
      <c r="S13" s="119">
        <f>_xlfn.XLOOKUP(A13,'Migr Dates Post'!B:B,'Migr Dates Post'!K:K)</f>
        <v>156</v>
      </c>
      <c r="T13" s="119">
        <f>_xlfn.XLOOKUP(A13,'Migr Dates Post'!B:B,'Migr Dates Post'!L:L)</f>
        <v>65</v>
      </c>
      <c r="U13" s="119">
        <f>_xlfn.XLOOKUP(A13,'Migr Dates Post'!B:B,'Migr Dates Post'!M:M)</f>
        <v>2</v>
      </c>
      <c r="V13" s="119">
        <f>_xlfn.XLOOKUP(A13,'Migr Dates Post'!B:B,'Migr Dates Post'!N:N)</f>
        <v>-61</v>
      </c>
      <c r="W13" s="119">
        <f>_xlfn.XLOOKUP(A13,'Migration Data'!B:B,'Migration Data'!M:M)</f>
        <v>55.712000000000003</v>
      </c>
      <c r="X13" s="123">
        <f>_xlfn.XLOOKUP(A13,'Migration Data'!B:B,'Migration Data'!J:J)</f>
        <v>8875372.7708696593</v>
      </c>
      <c r="Y13" s="123">
        <f>_xlfn.XLOOKUP(A13,'Migration Data'!B:B,'Migration Data'!K:K)</f>
        <v>79.168000000000006</v>
      </c>
    </row>
    <row r="14" spans="1:25" x14ac:dyDescent="0.35">
      <c r="A14" s="12" t="s">
        <v>43</v>
      </c>
      <c r="B14" s="12" t="str">
        <f>_xlfn.XLOOKUP(A14,All!B:B,All!L:L)</f>
        <v>Migrant</v>
      </c>
      <c r="C14" s="119">
        <f>_xlfn.XLOOKUP(A14,Adcyap1!B:B,Adcyap1!G:G)</f>
        <v>2</v>
      </c>
      <c r="D14" s="119">
        <f>_xlfn.XLOOKUP(A14,Adcyap1!B:B,Adcyap1!L:L)</f>
        <v>169</v>
      </c>
      <c r="E14" s="119">
        <f>_xlfn.XLOOKUP('Adcyap1 Analysis Data'!A14,Adcyap1!B:B,Adcyap1!K:K)</f>
        <v>4</v>
      </c>
      <c r="F14" s="119">
        <f>_xlfn.XLOOKUP(A14,Adcyap1!B:B,Adcyap1!M:M,"NA")</f>
        <v>0.81669999999999998</v>
      </c>
      <c r="G14" s="119">
        <f>_xlfn.XLOOKUP(A14,'Migration Data'!B:B,'Migration Data'!F:F)</f>
        <v>-97.062885923117506</v>
      </c>
      <c r="H14" s="119">
        <f>_xlfn.XLOOKUP(A14,'Migration Data'!B:B,'Migration Data'!G:G)</f>
        <v>32.2412821855225</v>
      </c>
      <c r="I14" s="119">
        <f>_xlfn.XLOOKUP(A14,'Migration Data'!B:B,'Migration Data'!H:H,"NA")</f>
        <v>-90.509207577799103</v>
      </c>
      <c r="J14" s="119">
        <f>_xlfn.XLOOKUP(A14,'Migration Data'!B:B,'Migration Data'!I:I,"NA")</f>
        <v>17.678691905196899</v>
      </c>
      <c r="K14" s="119">
        <f>_xlfn.XLOOKUP(A14,'Migr Dates Pre'!B:B,'Migr Dates Pre'!I:I)</f>
        <v>98</v>
      </c>
      <c r="L14" s="119">
        <f>_xlfn.XLOOKUP(A14,'Migr Dates Pre'!B:B,'Migr Dates Pre'!J:J)</f>
        <v>122.5</v>
      </c>
      <c r="M14" s="119">
        <f>_xlfn.XLOOKUP(A14,'Migr Dates Pre'!B:B,'Migr Dates Pre'!K:K)</f>
        <v>147</v>
      </c>
      <c r="N14" s="119">
        <f>_xlfn.XLOOKUP(A14,'Migr Dates Pre'!B:B,'Migr Dates Pre'!L:L)</f>
        <v>-8</v>
      </c>
      <c r="O14" s="119">
        <f>_xlfn.XLOOKUP('Clock Analysis Data'!A18,'Migr Dates Pre'!B:B,'Migr Dates Pre'!M:M)</f>
        <v>-32.5</v>
      </c>
      <c r="P14" s="119">
        <f>_xlfn.XLOOKUP(A14,'Migr Dates Pre'!B:B,'Migr Dates Pre'!N:N)</f>
        <v>-57</v>
      </c>
      <c r="Q14" s="119">
        <f>_xlfn.XLOOKUP(A14,'Migr Dates Post'!B:B,'Migr Dates Post'!I:I)</f>
        <v>23</v>
      </c>
      <c r="R14" s="119">
        <f>_xlfn.XLOOKUP(A14,'Migr Dates Post'!B:B,'Migr Dates Post'!J:J)</f>
        <v>82.5</v>
      </c>
      <c r="S14" s="119">
        <f>_xlfn.XLOOKUP(A14,'Migr Dates Post'!B:B,'Migr Dates Post'!K:K)</f>
        <v>142</v>
      </c>
      <c r="T14" s="119">
        <f>_xlfn.XLOOKUP(A14,'Migr Dates Post'!B:B,'Migr Dates Post'!L:L)</f>
        <v>72</v>
      </c>
      <c r="U14" s="119">
        <f>_xlfn.XLOOKUP(A14,'Migr Dates Post'!B:B,'Migr Dates Post'!M:M)</f>
        <v>12.5</v>
      </c>
      <c r="V14" s="119">
        <f>_xlfn.XLOOKUP(A14,'Migr Dates Post'!B:B,'Migr Dates Post'!N:N)</f>
        <v>-47</v>
      </c>
      <c r="W14" s="119">
        <f>_xlfn.XLOOKUP(A14,'Migration Data'!B:B,'Migration Data'!M:M)</f>
        <v>27.103000000000009</v>
      </c>
      <c r="X14" s="123">
        <f>_xlfn.XLOOKUP(A14,'Migration Data'!B:B,'Migration Data'!J:J)</f>
        <v>1742522.0283397699</v>
      </c>
      <c r="Y14" s="123">
        <f>_xlfn.XLOOKUP(A14,'Migration Data'!B:B,'Migration Data'!K:K)</f>
        <v>15.601000000000001</v>
      </c>
    </row>
    <row r="15" spans="1:25" s="124" customFormat="1" x14ac:dyDescent="0.35">
      <c r="A15" s="120" t="s">
        <v>159</v>
      </c>
      <c r="B15" s="12" t="str">
        <f>_xlfn.XLOOKUP(A15,All!B:B,All!L:L)</f>
        <v>Migrant</v>
      </c>
      <c r="C15" s="124">
        <v>2</v>
      </c>
      <c r="D15" s="124">
        <v>168</v>
      </c>
      <c r="E15" s="124" t="s">
        <v>497</v>
      </c>
      <c r="F15" s="124" t="str">
        <f>_xlfn.XLOOKUP(A15,Adcyap1!B:B,Adcyap1!M:M,"NA")</f>
        <v>NA</v>
      </c>
      <c r="G15" s="124">
        <f>_xlfn.XLOOKUP(A15,'Migration Data'!B:B,'Migration Data'!F:F)</f>
        <v>25.901984632003099</v>
      </c>
      <c r="H15" s="124">
        <f>_xlfn.XLOOKUP(A15,'Migration Data'!B:B,'Migration Data'!G:G)</f>
        <v>46.264932410195698</v>
      </c>
      <c r="I15" s="124">
        <f>_xlfn.XLOOKUP(A15,'Migration Data'!B:B,'Migration Data'!H:H,"NA")</f>
        <v>31.906677246058099</v>
      </c>
      <c r="J15" s="124">
        <f>_xlfn.XLOOKUP(A15,'Migration Data'!B:B,'Migration Data'!I:I,"NA")</f>
        <v>31.536071777690399</v>
      </c>
      <c r="K15" s="124">
        <f>_xlfn.XLOOKUP(A15,'Migr Dates Pre'!B:B,'Migr Dates Pre'!I:I)</f>
        <v>56</v>
      </c>
      <c r="L15" s="124">
        <f>_xlfn.XLOOKUP(A15,'Migr Dates Pre'!B:B,'Migr Dates Pre'!J:J)</f>
        <v>94.5</v>
      </c>
      <c r="M15" s="124">
        <f>_xlfn.XLOOKUP(A15,'Migr Dates Pre'!B:B,'Migr Dates Pre'!K:K)</f>
        <v>133</v>
      </c>
      <c r="N15" s="124">
        <f>_xlfn.XLOOKUP(A15,'Migr Dates Pre'!B:B,'Migr Dates Pre'!L:L)</f>
        <v>34</v>
      </c>
      <c r="O15" s="124">
        <f>_xlfn.XLOOKUP('Clock Analysis Data'!A19,'Migr Dates Pre'!B:B,'Migr Dates Pre'!M:M)</f>
        <v>-4.5</v>
      </c>
      <c r="P15" s="124">
        <f>_xlfn.XLOOKUP(A15,'Migr Dates Pre'!B:B,'Migr Dates Pre'!N:N)</f>
        <v>-43</v>
      </c>
      <c r="Q15" s="124">
        <f>_xlfn.XLOOKUP(A15,'Migr Dates Post'!B:B,'Migr Dates Post'!I:I)</f>
        <v>79</v>
      </c>
      <c r="R15" s="124">
        <f>_xlfn.XLOOKUP(A15,'Migr Dates Post'!B:B,'Migr Dates Post'!J:J)</f>
        <v>121</v>
      </c>
      <c r="S15" s="124">
        <f>_xlfn.XLOOKUP(A15,'Migr Dates Post'!B:B,'Migr Dates Post'!K:K)</f>
        <v>163</v>
      </c>
      <c r="T15" s="124">
        <f>_xlfn.XLOOKUP(A15,'Migr Dates Post'!B:B,'Migr Dates Post'!L:L)</f>
        <v>16</v>
      </c>
      <c r="U15" s="124">
        <f>_xlfn.XLOOKUP(A15,'Migr Dates Post'!B:B,'Migr Dates Post'!M:M)</f>
        <v>-26</v>
      </c>
      <c r="V15" s="124">
        <f>_xlfn.XLOOKUP(A15,'Migr Dates Post'!B:B,'Migr Dates Post'!N:N)</f>
        <v>-68</v>
      </c>
      <c r="W15" s="124">
        <f>_xlfn.XLOOKUP(A15,'Migration Data'!B:B,'Migration Data'!M:M)</f>
        <v>19.935000000000002</v>
      </c>
      <c r="X15" s="125">
        <f>_xlfn.XLOOKUP(A15,'Migration Data'!B:B,'Migration Data'!J:J)</f>
        <v>1714766.2292934</v>
      </c>
      <c r="Y15" s="125">
        <f>_xlfn.XLOOKUP(A15,'Migration Data'!B:B,'Migration Data'!K:K)</f>
        <v>15.132</v>
      </c>
    </row>
    <row r="16" spans="1:25" x14ac:dyDescent="0.35">
      <c r="A16" s="12" t="s">
        <v>161</v>
      </c>
      <c r="B16" s="12" t="str">
        <f>_xlfn.XLOOKUP(A16,All!B:B,All!L:L)</f>
        <v>Migrant</v>
      </c>
      <c r="C16" s="119">
        <f>_xlfn.XLOOKUP(A16,'NCBI Suppl Data'!B:B,'NCBI Suppl Data'!G:G)</f>
        <v>5</v>
      </c>
      <c r="D16" s="119">
        <f>_xlfn.XLOOKUP(A16,'NCBI Suppl Data'!B:B,'NCBI Suppl Data'!J:J)</f>
        <v>168</v>
      </c>
      <c r="E16" s="119" t="s">
        <v>497</v>
      </c>
      <c r="F16" s="119" t="str">
        <f>_xlfn.XLOOKUP(A16,Adcyap1!B:B,Adcyap1!M:M,"NA")</f>
        <v>NA</v>
      </c>
      <c r="G16" s="119">
        <f>_xlfn.XLOOKUP(A16,'Migration Data'!B:B,'Migration Data'!F:F)</f>
        <v>99.639977887872007</v>
      </c>
      <c r="H16" s="119">
        <f>_xlfn.XLOOKUP(A16,'Migration Data'!B:B,'Migration Data'!G:G)</f>
        <v>53.1838584184474</v>
      </c>
      <c r="I16" s="119">
        <f>_xlfn.XLOOKUP(A16,'Migration Data'!B:B,'Migration Data'!H:H,"NA")</f>
        <v>67.422485351917402</v>
      </c>
      <c r="J16" s="119">
        <f>_xlfn.XLOOKUP(A16,'Migration Data'!B:B,'Migration Data'!I:I,"NA")</f>
        <v>23.944885254151099</v>
      </c>
      <c r="K16" s="119">
        <f>_xlfn.XLOOKUP(A16,'Migr Dates Pre'!B:B,'Migr Dates Pre'!I:I)</f>
        <v>91</v>
      </c>
      <c r="L16" s="119">
        <f>_xlfn.XLOOKUP(A16,'Migr Dates Pre'!B:B,'Migr Dates Pre'!J:J)</f>
        <v>127.5</v>
      </c>
      <c r="M16" s="119">
        <f>_xlfn.XLOOKUP(A16,'Migr Dates Pre'!B:B,'Migr Dates Pre'!K:K)</f>
        <v>164</v>
      </c>
      <c r="N16" s="119">
        <f>_xlfn.XLOOKUP(A16,'Migr Dates Pre'!B:B,'Migr Dates Pre'!L:L)</f>
        <v>-1</v>
      </c>
      <c r="O16" s="119">
        <f>_xlfn.XLOOKUP('Clock Analysis Data'!A20,'Migr Dates Pre'!B:B,'Migr Dates Pre'!M:M)</f>
        <v>-37.5</v>
      </c>
      <c r="P16" s="119">
        <f>_xlfn.XLOOKUP(A16,'Migr Dates Pre'!B:B,'Migr Dates Pre'!N:N)</f>
        <v>-74</v>
      </c>
      <c r="Q16" s="119">
        <f>_xlfn.XLOOKUP(A16,'Migr Dates Post'!B:B,'Migr Dates Post'!I:I)</f>
        <v>38</v>
      </c>
      <c r="R16" s="119">
        <f>_xlfn.XLOOKUP(A16,'Migr Dates Post'!B:B,'Migr Dates Post'!J:J)</f>
        <v>80</v>
      </c>
      <c r="S16" s="119">
        <f>_xlfn.XLOOKUP(A16,'Migr Dates Post'!B:B,'Migr Dates Post'!K:K)</f>
        <v>122</v>
      </c>
      <c r="T16" s="119">
        <f>_xlfn.XLOOKUP(A16,'Migr Dates Post'!B:B,'Migr Dates Post'!L:L)</f>
        <v>57</v>
      </c>
      <c r="U16" s="119">
        <f>_xlfn.XLOOKUP(A16,'Migr Dates Post'!B:B,'Migr Dates Post'!M:M)</f>
        <v>15</v>
      </c>
      <c r="V16" s="119">
        <f>_xlfn.XLOOKUP(A16,'Migr Dates Post'!B:B,'Migr Dates Post'!N:N)</f>
        <v>-27</v>
      </c>
      <c r="W16" s="119">
        <f>_xlfn.XLOOKUP(A16,'Migration Data'!B:B,'Migration Data'!M:M)</f>
        <v>53.566999999999993</v>
      </c>
      <c r="X16" s="123">
        <f>_xlfn.XLOOKUP(A16,'Migration Data'!B:B,'Migration Data'!J:J)</f>
        <v>4222780.71050457</v>
      </c>
      <c r="Y16" s="123">
        <f>_xlfn.XLOOKUP(A16,'Migration Data'!B:B,'Migration Data'!K:K)</f>
        <v>38.353999999999999</v>
      </c>
    </row>
    <row r="17" spans="1:25" x14ac:dyDescent="0.35">
      <c r="A17" s="12" t="s">
        <v>52</v>
      </c>
      <c r="B17" s="12" t="str">
        <f>_xlfn.XLOOKUP(A17,All!B:B,All!L:L)</f>
        <v>Partial</v>
      </c>
      <c r="C17" s="119">
        <f>_xlfn.XLOOKUP(A17,Adcyap1!B:B,Adcyap1!G:G)</f>
        <v>2</v>
      </c>
      <c r="D17" s="119">
        <f>_xlfn.XLOOKUP(A17,Adcyap1!B:B,Adcyap1!L:L)</f>
        <v>162</v>
      </c>
      <c r="E17" s="119">
        <f>_xlfn.XLOOKUP('Adcyap1 Analysis Data'!A17,Adcyap1!B:B,Adcyap1!K:K)</f>
        <v>4</v>
      </c>
      <c r="F17" s="119">
        <f>_xlfn.XLOOKUP(A17,Adcyap1!B:B,Adcyap1!M:M,"NA")</f>
        <v>0.49</v>
      </c>
      <c r="G17" s="119">
        <f>_xlfn.XLOOKUP(A17,'Migration Data'!B:B,'Migration Data'!F:F)</f>
        <v>20.063376377031201</v>
      </c>
      <c r="H17" s="119">
        <f>_xlfn.XLOOKUP(A17,'Migration Data'!B:B,'Migration Data'!G:G)</f>
        <v>50.095388292072997</v>
      </c>
      <c r="I17" s="119">
        <f>_xlfn.XLOOKUP(A17,'Migration Data'!B:B,'Migration Data'!H:H,"NA")</f>
        <v>11.7494440052316</v>
      </c>
      <c r="J17" s="119">
        <f>_xlfn.XLOOKUP(A17,'Migration Data'!B:B,'Migration Data'!I:I,"NA")</f>
        <v>44.597384471830601</v>
      </c>
      <c r="K17" s="119">
        <f>_xlfn.XLOOKUP(A17,'Migr Dates Pre'!B:B,'Migr Dates Pre'!I:I)</f>
        <v>66</v>
      </c>
      <c r="L17" s="119">
        <f>_xlfn.XLOOKUP(A17,'Migr Dates Pre'!B:B,'Migr Dates Pre'!J:J)</f>
        <v>93.5</v>
      </c>
      <c r="M17" s="119">
        <f>_xlfn.XLOOKUP(A17,'Migr Dates Pre'!B:B,'Migr Dates Pre'!K:K)</f>
        <v>121</v>
      </c>
      <c r="N17" s="119">
        <f>_xlfn.XLOOKUP(A17,'Migr Dates Pre'!B:B,'Migr Dates Pre'!L:L)</f>
        <v>24</v>
      </c>
      <c r="O17" s="119">
        <f>_xlfn.XLOOKUP('Clock Analysis Data'!A21,'Migr Dates Pre'!B:B,'Migr Dates Pre'!M:M)</f>
        <v>-3.5</v>
      </c>
      <c r="P17" s="119">
        <f>_xlfn.XLOOKUP(A17,'Migr Dates Pre'!B:B,'Migr Dates Pre'!N:N)</f>
        <v>-31</v>
      </c>
      <c r="Q17" s="119">
        <f>_xlfn.XLOOKUP(A17,'Migr Dates Post'!B:B,'Migr Dates Post'!I:I)</f>
        <v>51</v>
      </c>
      <c r="R17" s="119">
        <f>_xlfn.XLOOKUP(A17,'Migr Dates Post'!B:B,'Migr Dates Post'!J:J)</f>
        <v>98</v>
      </c>
      <c r="S17" s="119">
        <f>_xlfn.XLOOKUP(A17,'Migr Dates Post'!B:B,'Migr Dates Post'!K:K)</f>
        <v>145</v>
      </c>
      <c r="T17" s="119">
        <f>_xlfn.XLOOKUP(A17,'Migr Dates Post'!B:B,'Migr Dates Post'!L:L)</f>
        <v>44</v>
      </c>
      <c r="U17" s="119">
        <f>_xlfn.XLOOKUP(A17,'Migr Dates Post'!B:B,'Migr Dates Post'!M:M)</f>
        <v>-3</v>
      </c>
      <c r="V17" s="119">
        <f>_xlfn.XLOOKUP(A17,'Migr Dates Post'!B:B,'Migr Dates Post'!N:N)</f>
        <v>-50</v>
      </c>
      <c r="W17" s="119">
        <f>_xlfn.XLOOKUP(A17,'Migration Data'!B:B,'Migration Data'!M:M)</f>
        <v>51.823000000000008</v>
      </c>
      <c r="X17" s="123">
        <f>_xlfn.XLOOKUP(A17,'Migration Data'!B:B,'Migration Data'!J:J)</f>
        <v>875528.03283350496</v>
      </c>
      <c r="Y17" s="123">
        <f>_xlfn.XLOOKUP(A17,'Migration Data'!B:B,'Migration Data'!K:K)</f>
        <v>8.25</v>
      </c>
    </row>
    <row r="18" spans="1:25" x14ac:dyDescent="0.35">
      <c r="A18" s="12" t="s">
        <v>32</v>
      </c>
      <c r="B18" s="12" t="str">
        <f>_xlfn.XLOOKUP(A18,All!B:B,All!L:L)</f>
        <v>Migrant</v>
      </c>
      <c r="C18" s="119">
        <f>_xlfn.XLOOKUP(A18,'NCBI Suppl Data'!B:B,'NCBI Suppl Data'!G:G)</f>
        <v>4</v>
      </c>
      <c r="D18" s="119">
        <f>_xlfn.XLOOKUP(A18,'NCBI Suppl Data'!B:B,'NCBI Suppl Data'!J:J)</f>
        <v>168</v>
      </c>
      <c r="E18" s="119" t="s">
        <v>497</v>
      </c>
      <c r="F18" s="119" t="str">
        <f>_xlfn.XLOOKUP(A18,Adcyap1!B:B,Adcyap1!M:M,"NA")</f>
        <v>NA</v>
      </c>
      <c r="G18" s="119">
        <f>_xlfn.XLOOKUP(A18,'Migration Data'!B:B,'Migration Data'!F:F)</f>
        <v>-159.723876953558</v>
      </c>
      <c r="H18" s="119">
        <f>_xlfn.XLOOKUP(A18,'Migration Data'!B:B,'Migration Data'!G:G)</f>
        <v>66.762084960852206</v>
      </c>
      <c r="I18" s="119">
        <f>_xlfn.XLOOKUP(A18,'Migration Data'!B:B,'Migration Data'!H:H,"NA")</f>
        <v>172.94</v>
      </c>
      <c r="J18" s="119">
        <f>_xlfn.XLOOKUP(A18,'Migration Data'!B:B,'Migration Data'!I:I,"NA")</f>
        <v>-42.84</v>
      </c>
      <c r="K18" s="119">
        <f>_xlfn.XLOOKUP(A18,'Migr Dates Pre'!B:B,'Migr Dates Pre'!I:I)</f>
        <v>77</v>
      </c>
      <c r="L18" s="119">
        <f>_xlfn.XLOOKUP(A18,'Migr Dates Pre'!B:B,'Migr Dates Pre'!J:J)</f>
        <v>126</v>
      </c>
      <c r="M18" s="119">
        <f>_xlfn.XLOOKUP(A18,'Migr Dates Pre'!B:B,'Migr Dates Pre'!K:K)</f>
        <v>175</v>
      </c>
      <c r="N18" s="119">
        <f>_xlfn.XLOOKUP(A18,'Migr Dates Pre'!B:B,'Migr Dates Pre'!L:L)</f>
        <v>13</v>
      </c>
      <c r="O18" s="119">
        <f>_xlfn.XLOOKUP('Clock Analysis Data'!A22,'Migr Dates Pre'!B:B,'Migr Dates Pre'!M:M)</f>
        <v>-36</v>
      </c>
      <c r="P18" s="119">
        <f>_xlfn.XLOOKUP(A18,'Migr Dates Pre'!B:B,'Migr Dates Pre'!N:N)</f>
        <v>-85</v>
      </c>
      <c r="Q18" s="119">
        <f>_xlfn.XLOOKUP(A18,'Migr Dates Post'!B:B,'Migr Dates Post'!I:I)</f>
        <v>23</v>
      </c>
      <c r="R18" s="119">
        <f>_xlfn.XLOOKUP(A18,'Migr Dates Post'!B:B,'Migr Dates Post'!J:J)</f>
        <v>82.5</v>
      </c>
      <c r="S18" s="119">
        <f>_xlfn.XLOOKUP(A18,'Migr Dates Post'!B:B,'Migr Dates Post'!K:K)</f>
        <v>142</v>
      </c>
      <c r="T18" s="119">
        <f>_xlfn.XLOOKUP(A18,'Migr Dates Post'!B:B,'Migr Dates Post'!L:L)</f>
        <v>72</v>
      </c>
      <c r="U18" s="119">
        <f>_xlfn.XLOOKUP(A18,'Migr Dates Post'!B:B,'Migr Dates Post'!M:M)</f>
        <v>12.5</v>
      </c>
      <c r="V18" s="119">
        <f>_xlfn.XLOOKUP(A18,'Migr Dates Post'!B:B,'Migr Dates Post'!N:N)</f>
        <v>-47</v>
      </c>
      <c r="W18" s="119">
        <f>_xlfn.XLOOKUP(A18,'Migration Data'!B:B,'Migration Data'!M:M)</f>
        <v>20.603000000000009</v>
      </c>
      <c r="X18" s="123">
        <f>_xlfn.XLOOKUP(A18,'Migration Data'!B:B,'Migration Data'!J:J)</f>
        <v>12388216.662</v>
      </c>
      <c r="Y18" s="123">
        <f>_xlfn.XLOOKUP(A18,'Migration Data'!B:B,'Migration Data'!K:K)</f>
        <v>111.285</v>
      </c>
    </row>
    <row r="19" spans="1:25" x14ac:dyDescent="0.35">
      <c r="A19" s="12" t="s">
        <v>58</v>
      </c>
      <c r="B19" s="12" t="str">
        <f>_xlfn.XLOOKUP(A19,All!B:B,All!L:L)</f>
        <v>Migrant</v>
      </c>
      <c r="C19" s="119">
        <f>_xlfn.XLOOKUP(A19,Adcyap1!B:B,Adcyap1!G:G)</f>
        <v>1</v>
      </c>
      <c r="D19" s="119">
        <f>_xlfn.XLOOKUP(A19,Adcyap1!B:B,Adcyap1!L:L)</f>
        <v>189</v>
      </c>
      <c r="E19" s="119">
        <f>_xlfn.XLOOKUP('Adcyap1 Analysis Data'!A19,Adcyap1!B:B,Adcyap1!K:K)</f>
        <v>16</v>
      </c>
      <c r="F19" s="119">
        <f>_xlfn.XLOOKUP(A19,Adcyap1!B:B,Adcyap1!M:M,"NA")</f>
        <v>0.72219999999999995</v>
      </c>
      <c r="G19" s="119">
        <f>_xlfn.XLOOKUP(A19,'Migration Data'!B:B,'Migration Data'!F:F)</f>
        <v>-90.136730549244106</v>
      </c>
      <c r="H19" s="119">
        <f>_xlfn.XLOOKUP(A19,'Migration Data'!B:B,'Migration Data'!G:G)</f>
        <v>53.183977058090399</v>
      </c>
      <c r="I19" s="119">
        <f>_xlfn.XLOOKUP(A19,'Migration Data'!B:B,'Migration Data'!H:H,"NA")</f>
        <v>-68.140868487547806</v>
      </c>
      <c r="J19" s="119">
        <f>_xlfn.XLOOKUP(A19,'Migration Data'!B:B,'Migration Data'!I:I,"NA")</f>
        <v>1.67143554788752</v>
      </c>
      <c r="K19" s="119">
        <f>_xlfn.XLOOKUP(A19,'Migr Dates Pre'!B:B,'Migr Dates Pre'!I:I)</f>
        <v>105</v>
      </c>
      <c r="L19" s="119">
        <f>_xlfn.XLOOKUP(A19,'Migr Dates Pre'!B:B,'Migr Dates Pre'!J:J)</f>
        <v>136.5</v>
      </c>
      <c r="M19" s="119">
        <f>_xlfn.XLOOKUP(A19,'Migr Dates Pre'!B:B,'Migr Dates Pre'!K:K)</f>
        <v>168</v>
      </c>
      <c r="N19" s="119">
        <f>_xlfn.XLOOKUP(A19,'Migr Dates Pre'!B:B,'Migr Dates Pre'!L:L)</f>
        <v>-15</v>
      </c>
      <c r="O19" s="119">
        <f>_xlfn.XLOOKUP('Clock Analysis Data'!A23,'Migr Dates Pre'!B:B,'Migr Dates Pre'!M:M)</f>
        <v>-46.5</v>
      </c>
      <c r="P19" s="119">
        <f>_xlfn.XLOOKUP(A19,'Migr Dates Pre'!B:B,'Migr Dates Pre'!N:N)</f>
        <v>-78</v>
      </c>
      <c r="Q19" s="119">
        <f>_xlfn.XLOOKUP(A19,'Migr Dates Post'!B:B,'Migr Dates Post'!I:I)</f>
        <v>44</v>
      </c>
      <c r="R19" s="119">
        <f>_xlfn.XLOOKUP(A19,'Migr Dates Post'!B:B,'Migr Dates Post'!J:J)</f>
        <v>103.5</v>
      </c>
      <c r="S19" s="119">
        <f>_xlfn.XLOOKUP(A19,'Migr Dates Post'!B:B,'Migr Dates Post'!K:K)</f>
        <v>163</v>
      </c>
      <c r="T19" s="119">
        <f>_xlfn.XLOOKUP(A19,'Migr Dates Post'!B:B,'Migr Dates Post'!L:L)</f>
        <v>51</v>
      </c>
      <c r="U19" s="119">
        <f>_xlfn.XLOOKUP(A19,'Migr Dates Post'!B:B,'Migr Dates Post'!M:M)</f>
        <v>-8.5</v>
      </c>
      <c r="V19" s="119">
        <f>_xlfn.XLOOKUP(A19,'Migr Dates Post'!B:B,'Migr Dates Post'!N:N)</f>
        <v>-68</v>
      </c>
      <c r="W19" s="119">
        <f>_xlfn.XLOOKUP(A19,'Migration Data'!B:B,'Migration Data'!M:M)</f>
        <v>27.161000000000001</v>
      </c>
      <c r="X19" s="123">
        <f>_xlfn.XLOOKUP(A19,'Migration Data'!B:B,'Migration Data'!J:J)</f>
        <v>6060057.3693232397</v>
      </c>
      <c r="Y19" s="123">
        <f>_xlfn.XLOOKUP(A19,'Migration Data'!B:B,'Migration Data'!K:K)</f>
        <v>52.484999999999999</v>
      </c>
    </row>
    <row r="20" spans="1:25" x14ac:dyDescent="0.35">
      <c r="A20" s="12" t="s">
        <v>37</v>
      </c>
      <c r="B20" s="12" t="str">
        <f>_xlfn.XLOOKUP(A20,All!B:B,All!L:L)</f>
        <v>Migrant</v>
      </c>
      <c r="C20" s="119">
        <f>_xlfn.XLOOKUP(A20,Adcyap1!B:B,Adcyap1!G:G)</f>
        <v>1</v>
      </c>
      <c r="D20" s="119">
        <f>_xlfn.XLOOKUP(A20,Adcyap1!B:B,Adcyap1!L:L)</f>
        <v>182</v>
      </c>
      <c r="E20" s="119">
        <f>_xlfn.XLOOKUP('Adcyap1 Analysis Data'!A20,Adcyap1!B:B,Adcyap1!K:K)</f>
        <v>6</v>
      </c>
      <c r="F20" s="119">
        <f>_xlfn.XLOOKUP(A20,Adcyap1!B:B,Adcyap1!M:M,"NA")</f>
        <v>0.59199999999999997</v>
      </c>
      <c r="G20" s="119">
        <f>_xlfn.XLOOKUP(A20,'Migration Data'!B:B,'Migration Data'!F:F)</f>
        <v>28.037422584355401</v>
      </c>
      <c r="H20" s="119">
        <f>_xlfn.XLOOKUP(A20,'Migration Data'!B:B,'Migration Data'!G:G)</f>
        <v>50.029301410382999</v>
      </c>
      <c r="I20" s="119">
        <f>_xlfn.XLOOKUP(A20,'Migration Data'!B:B,'Migration Data'!H:H,"NA")</f>
        <v>30.0919580813155</v>
      </c>
      <c r="J20" s="119">
        <f>_xlfn.XLOOKUP(A20,'Migration Data'!B:B,'Migration Data'!I:I,"NA")</f>
        <v>-14.187588382534701</v>
      </c>
      <c r="K20" s="119">
        <f>_xlfn.XLOOKUP(A20,'Migr Dates Pre'!B:B,'Migr Dates Pre'!I:I)</f>
        <v>76</v>
      </c>
      <c r="L20" s="119">
        <f>_xlfn.XLOOKUP(A20,'Migr Dates Pre'!B:B,'Migr Dates Pre'!J:J)</f>
        <v>108</v>
      </c>
      <c r="M20" s="119">
        <f>_xlfn.XLOOKUP(A20,'Migr Dates Pre'!B:B,'Migr Dates Pre'!K:K)</f>
        <v>140</v>
      </c>
      <c r="N20" s="119">
        <f>_xlfn.XLOOKUP(A20,'Migr Dates Pre'!B:B,'Migr Dates Pre'!L:L)</f>
        <v>14</v>
      </c>
      <c r="O20" s="119">
        <f>_xlfn.XLOOKUP('Clock Analysis Data'!A24,'Migr Dates Pre'!B:B,'Migr Dates Pre'!M:M)</f>
        <v>-18</v>
      </c>
      <c r="P20" s="119">
        <f>_xlfn.XLOOKUP(A20,'Migr Dates Pre'!B:B,'Migr Dates Pre'!N:N)</f>
        <v>-50</v>
      </c>
      <c r="Q20" s="119">
        <f>_xlfn.XLOOKUP(A20,'Migr Dates Post'!B:B,'Migr Dates Post'!I:I)</f>
        <v>41</v>
      </c>
      <c r="R20" s="119">
        <f>_xlfn.XLOOKUP(A20,'Migr Dates Post'!B:B,'Migr Dates Post'!J:J)</f>
        <v>87</v>
      </c>
      <c r="S20" s="119">
        <f>_xlfn.XLOOKUP(A20,'Migr Dates Post'!B:B,'Migr Dates Post'!K:K)</f>
        <v>133</v>
      </c>
      <c r="T20" s="119">
        <f>_xlfn.XLOOKUP(A20,'Migr Dates Post'!B:B,'Migr Dates Post'!L:L)</f>
        <v>54</v>
      </c>
      <c r="U20" s="119">
        <f>_xlfn.XLOOKUP(A20,'Migr Dates Post'!B:B,'Migr Dates Post'!M:M)</f>
        <v>8</v>
      </c>
      <c r="V20" s="119">
        <f>_xlfn.XLOOKUP(A20,'Migr Dates Post'!B:B,'Migr Dates Post'!N:N)</f>
        <v>-38</v>
      </c>
      <c r="W20" s="119">
        <f>_xlfn.XLOOKUP(A20,'Migration Data'!B:B,'Migration Data'!M:M)</f>
        <v>1.2129999999999939</v>
      </c>
      <c r="X20" s="123">
        <f>_xlfn.XLOOKUP(A20,'Migration Data'!B:B,'Migration Data'!J:J)</f>
        <v>7116059.2196028205</v>
      </c>
      <c r="Y20" s="123">
        <f>_xlfn.XLOOKUP(A20,'Migration Data'!B:B,'Migration Data'!K:K)</f>
        <v>63.743000000000002</v>
      </c>
    </row>
    <row r="21" spans="1:25" x14ac:dyDescent="0.35">
      <c r="A21" s="12" t="s">
        <v>133</v>
      </c>
      <c r="B21" s="12" t="str">
        <f>_xlfn.XLOOKUP(A21,All!B:B,All!L:L)</f>
        <v>Migrant</v>
      </c>
      <c r="C21" s="119">
        <f>_xlfn.XLOOKUP(A21,'NCBI Suppl Data'!B:B,'NCBI Suppl Data'!G:G)</f>
        <v>1</v>
      </c>
      <c r="D21" s="119">
        <f>_xlfn.XLOOKUP(A21,'NCBI Suppl Data'!B:B,'NCBI Suppl Data'!J:J)</f>
        <v>168</v>
      </c>
      <c r="E21" s="119" t="s">
        <v>497</v>
      </c>
      <c r="F21" s="119" t="str">
        <f>_xlfn.XLOOKUP(A21,Adcyap1!B:B,Adcyap1!M:M,"NA")</f>
        <v>NA</v>
      </c>
      <c r="G21" s="119">
        <f>_xlfn.XLOOKUP(A21,'Migration Data'!B:B,'Migration Data'!F:F)</f>
        <v>67.022326551703102</v>
      </c>
      <c r="H21" s="119">
        <f>_xlfn.XLOOKUP(A21,'Migration Data'!B:B,'Migration Data'!G:G)</f>
        <v>43.7797718515328</v>
      </c>
      <c r="I21" s="119">
        <f>_xlfn.XLOOKUP(A21,'Migration Data'!B:B,'Migration Data'!H:H,"NA")</f>
        <v>77.620246574680706</v>
      </c>
      <c r="J21" s="119">
        <f>_xlfn.XLOOKUP(A21,'Migration Data'!B:B,'Migration Data'!I:I,"NA")</f>
        <v>22.0655994680993</v>
      </c>
      <c r="K21" s="119">
        <f>_xlfn.XLOOKUP(A21,'Migr Dates Pre'!B:B,'Migr Dates Pre'!I:I)</f>
        <v>70</v>
      </c>
      <c r="L21" s="119">
        <f>_xlfn.XLOOKUP(A21,'Migr Dates Pre'!B:B,'Migr Dates Pre'!J:J)</f>
        <v>106</v>
      </c>
      <c r="M21" s="119">
        <f>_xlfn.XLOOKUP(A21,'Migr Dates Pre'!B:B,'Migr Dates Pre'!K:K)</f>
        <v>142</v>
      </c>
      <c r="N21" s="119">
        <f>_xlfn.XLOOKUP(A21,'Migr Dates Pre'!B:B,'Migr Dates Pre'!L:L)</f>
        <v>20</v>
      </c>
      <c r="O21" s="119">
        <f>_xlfn.XLOOKUP('Clock Analysis Data'!A25,'Migr Dates Pre'!B:B,'Migr Dates Pre'!M:M)</f>
        <v>-16</v>
      </c>
      <c r="P21" s="119">
        <f>_xlfn.XLOOKUP(A21,'Migr Dates Pre'!B:B,'Migr Dates Pre'!N:N)</f>
        <v>-52</v>
      </c>
      <c r="Q21" s="119">
        <f>_xlfn.XLOOKUP(A21,'Migr Dates Post'!B:B,'Migr Dates Post'!I:I)</f>
        <v>32</v>
      </c>
      <c r="R21" s="119">
        <f>_xlfn.XLOOKUP(A21,'Migr Dates Post'!B:B,'Migr Dates Post'!J:J)</f>
        <v>60.5</v>
      </c>
      <c r="S21" s="119">
        <f>_xlfn.XLOOKUP(A21,'Migr Dates Post'!B:B,'Migr Dates Post'!K:K)</f>
        <v>89</v>
      </c>
      <c r="T21" s="119">
        <f>_xlfn.XLOOKUP(A21,'Migr Dates Post'!B:B,'Migr Dates Post'!L:L)</f>
        <v>63</v>
      </c>
      <c r="U21" s="119">
        <f>_xlfn.XLOOKUP(A21,'Migr Dates Post'!B:B,'Migr Dates Post'!M:M)</f>
        <v>34.5</v>
      </c>
      <c r="V21" s="119">
        <f>_xlfn.XLOOKUP(A21,'Migr Dates Post'!B:B,'Migr Dates Post'!N:N)</f>
        <v>6</v>
      </c>
      <c r="W21" s="119">
        <f>_xlfn.XLOOKUP(A21,'Migration Data'!B:B,'Migration Data'!M:M)</f>
        <v>27.788000000000011</v>
      </c>
      <c r="X21" s="123">
        <f>_xlfn.XLOOKUP(A21,'Migration Data'!B:B,'Migration Data'!J:J)</f>
        <v>2599011.00789002</v>
      </c>
      <c r="Y21" s="123">
        <f>_xlfn.XLOOKUP(A21,'Migration Data'!B:B,'Migration Data'!K:K)</f>
        <v>23.731999999999999</v>
      </c>
    </row>
    <row r="22" spans="1:25" x14ac:dyDescent="0.35">
      <c r="A22" s="120" t="s">
        <v>434</v>
      </c>
      <c r="B22" s="12" t="str">
        <f>_xlfn.XLOOKUP(A22,All!B:B,All!L:L)</f>
        <v>Partial</v>
      </c>
      <c r="C22" s="119">
        <f>_xlfn.XLOOKUP(A22,'NCBI Suppl Data'!B:B,'NCBI Suppl Data'!G:G)</f>
        <v>2</v>
      </c>
      <c r="D22" s="119">
        <f>_xlfn.XLOOKUP(A22,'NCBI Suppl Data'!B:B,'NCBI Suppl Data'!J:J)</f>
        <v>166</v>
      </c>
      <c r="E22" s="119" t="s">
        <v>497</v>
      </c>
      <c r="F22" s="119" t="str">
        <f>_xlfn.XLOOKUP(A22,Adcyap1!B:B,Adcyap1!M:M,"NA")</f>
        <v>NA</v>
      </c>
      <c r="G22" s="119">
        <f>_xlfn.XLOOKUP(A22,'Migration Data'!B:B,'Migration Data'!F:F)</f>
        <v>49.206481933594397</v>
      </c>
      <c r="H22" s="119">
        <f>_xlfn.XLOOKUP(A22,'Migration Data'!B:B,'Migration Data'!G:G)</f>
        <v>39.079101562586999</v>
      </c>
      <c r="I22" s="119">
        <f>_xlfn.XLOOKUP(A22,'Migration Data'!B:B,'Migration Data'!H:H,"NA")</f>
        <v>50.911210002261299</v>
      </c>
      <c r="J22" s="119">
        <f>_xlfn.XLOOKUP(A22,'Migration Data'!B:B,'Migration Data'!I:I,"NA")</f>
        <v>30.010257516038799</v>
      </c>
      <c r="K22" s="119">
        <f>_xlfn.XLOOKUP(A22,'Migr Dates Pre'!B:B,'Migr Dates Pre'!I:I)</f>
        <v>65</v>
      </c>
      <c r="L22" s="119">
        <f>_xlfn.XLOOKUP(A22,'Migr Dates Pre'!B:B,'Migr Dates Pre'!J:J)</f>
        <v>99.5</v>
      </c>
      <c r="M22" s="119">
        <f>_xlfn.XLOOKUP(A22,'Migr Dates Pre'!B:B,'Migr Dates Pre'!K:K)</f>
        <v>134</v>
      </c>
      <c r="N22" s="119">
        <f>_xlfn.XLOOKUP(A22,'Migr Dates Pre'!B:B,'Migr Dates Pre'!L:L)</f>
        <v>25</v>
      </c>
      <c r="O22" s="119">
        <f>_xlfn.XLOOKUP('Clock Analysis Data'!A26,'Migr Dates Pre'!B:B,'Migr Dates Pre'!M:M)</f>
        <v>-9.5</v>
      </c>
      <c r="P22" s="119">
        <f>_xlfn.XLOOKUP(A22,'Migr Dates Pre'!B:B,'Migr Dates Pre'!N:N)</f>
        <v>-44</v>
      </c>
      <c r="Q22" s="119">
        <f>_xlfn.XLOOKUP(A22,'Migr Dates Post'!B:B,'Migr Dates Post'!I:I)</f>
        <v>55</v>
      </c>
      <c r="R22" s="119">
        <f>_xlfn.XLOOKUP(A22,'Migr Dates Post'!B:B,'Migr Dates Post'!J:J)</f>
        <v>100</v>
      </c>
      <c r="S22" s="119">
        <f>_xlfn.XLOOKUP(A22,'Migr Dates Post'!B:B,'Migr Dates Post'!K:K)</f>
        <v>145</v>
      </c>
      <c r="T22" s="119">
        <f>_xlfn.XLOOKUP(A22,'Migr Dates Post'!B:B,'Migr Dates Post'!L:L)</f>
        <v>40</v>
      </c>
      <c r="U22" s="119">
        <f>_xlfn.XLOOKUP(A22,'Migr Dates Post'!B:B,'Migr Dates Post'!M:M)</f>
        <v>-5</v>
      </c>
      <c r="V22" s="119">
        <f>_xlfn.XLOOKUP(A22,'Migr Dates Post'!B:B,'Migr Dates Post'!N:N)</f>
        <v>-50</v>
      </c>
      <c r="W22" s="119">
        <f>_xlfn.XLOOKUP(A22,'Migration Data'!B:B,'Migration Data'!M:M)</f>
        <v>10.02600000000001</v>
      </c>
      <c r="X22" s="123">
        <f>_xlfn.XLOOKUP(A22,'Migration Data'!B:B,'Migration Data'!J:J)</f>
        <v>1018070.4661527</v>
      </c>
      <c r="Y22" s="123">
        <f>_xlfn.XLOOKUP(A22,'Migration Data'!B:B,'Migration Data'!K:K)</f>
        <v>9.17</v>
      </c>
    </row>
    <row r="23" spans="1:25" x14ac:dyDescent="0.35">
      <c r="A23" s="12" t="s">
        <v>634</v>
      </c>
      <c r="B23" s="12" t="str">
        <f>_xlfn.XLOOKUP(A23,All!B:B,All!L:L)</f>
        <v>Migrant</v>
      </c>
      <c r="C23" s="119">
        <f>_xlfn.XLOOKUP(A23,Adcyap1!B:B,Adcyap1!G:G)</f>
        <v>6</v>
      </c>
      <c r="D23" s="119">
        <f>_xlfn.XLOOKUP(A23,Adcyap1!B:B,Adcyap1!L:L)</f>
        <v>171</v>
      </c>
      <c r="E23" s="119">
        <f>_xlfn.XLOOKUP('Adcyap1 Analysis Data'!A23,Adcyap1!B:B,Adcyap1!K:K)</f>
        <v>11</v>
      </c>
      <c r="F23" s="119">
        <f>_xlfn.XLOOKUP(A23,Adcyap1!B:B,Adcyap1!M:M,"NA")</f>
        <v>0.8276</v>
      </c>
      <c r="G23" s="119">
        <f>_xlfn.XLOOKUP(A23,'Migration Data'!B:B,'Migration Data'!F:F)</f>
        <v>-125.9749259956</v>
      </c>
      <c r="H23" s="119">
        <f>_xlfn.XLOOKUP(A23,'Migration Data'!B:B,'Migration Data'!G:G)</f>
        <v>49.345163563587299</v>
      </c>
      <c r="I23" s="119">
        <f>_xlfn.XLOOKUP(A23,'Migration Data'!B:B,'Migration Data'!H:H,"NA")</f>
        <v>-89.750955721692094</v>
      </c>
      <c r="J23" s="119">
        <f>_xlfn.XLOOKUP(A23,'Migration Data'!B:B,'Migration Data'!I:I,"NA")</f>
        <v>15.838578522033499</v>
      </c>
      <c r="K23" s="119">
        <f>_xlfn.XLOOKUP(A23,'Migr Dates Pre'!B:B,'Migr Dates Pre'!I:I)</f>
        <v>63</v>
      </c>
      <c r="L23" s="119">
        <f>_xlfn.XLOOKUP(A23,'Migr Dates Pre'!B:B,'Migr Dates Pre'!J:J)</f>
        <v>119</v>
      </c>
      <c r="M23" s="119">
        <f>_xlfn.XLOOKUP(A23,'Migr Dates Pre'!B:B,'Migr Dates Pre'!K:K)</f>
        <v>175</v>
      </c>
      <c r="N23" s="119">
        <f>_xlfn.XLOOKUP(A23,'Migr Dates Pre'!B:B,'Migr Dates Pre'!L:L)</f>
        <v>27</v>
      </c>
      <c r="O23" s="119">
        <f>_xlfn.XLOOKUP('Clock Analysis Data'!A27,'Migr Dates Pre'!B:B,'Migr Dates Pre'!M:M)</f>
        <v>-29</v>
      </c>
      <c r="P23" s="119">
        <f>_xlfn.XLOOKUP(A23,'Migr Dates Pre'!B:B,'Migr Dates Pre'!N:N)</f>
        <v>-85</v>
      </c>
      <c r="Q23" s="119">
        <f>_xlfn.XLOOKUP(A23,'Migr Dates Post'!B:B,'Migr Dates Post'!I:I)</f>
        <v>65</v>
      </c>
      <c r="R23" s="119">
        <f>_xlfn.XLOOKUP(A23,'Migr Dates Post'!B:B,'Migr Dates Post'!J:J)</f>
        <v>107</v>
      </c>
      <c r="S23" s="119">
        <f>_xlfn.XLOOKUP(A23,'Migr Dates Post'!B:B,'Migr Dates Post'!K:K)</f>
        <v>149</v>
      </c>
      <c r="T23" s="119">
        <f>_xlfn.XLOOKUP(A23,'Migr Dates Post'!B:B,'Migr Dates Post'!L:L)</f>
        <v>30</v>
      </c>
      <c r="U23" s="119">
        <f>_xlfn.XLOOKUP(A23,'Migr Dates Post'!B:B,'Migr Dates Post'!M:M)</f>
        <v>-12</v>
      </c>
      <c r="V23" s="119">
        <f>_xlfn.XLOOKUP(A23,'Migr Dates Post'!B:B,'Migr Dates Post'!N:N)</f>
        <v>-54</v>
      </c>
      <c r="W23" s="119">
        <f>_xlfn.XLOOKUP(A23,'Migration Data'!B:B,'Migration Data'!M:M)</f>
        <v>59.418999999999997</v>
      </c>
      <c r="X23" s="123">
        <f>_xlfn.XLOOKUP(A23,'Migration Data'!B:B,'Migration Data'!J:J)</f>
        <v>4950693.3837655</v>
      </c>
      <c r="Y23" s="123">
        <f>_xlfn.XLOOKUP(A23,'Migration Data'!B:B,'Migration Data'!K:K)</f>
        <v>45.057000000000002</v>
      </c>
    </row>
    <row r="24" spans="1:25" x14ac:dyDescent="0.35">
      <c r="A24" s="120" t="s">
        <v>464</v>
      </c>
      <c r="B24" s="12" t="str">
        <f>_xlfn.XLOOKUP(A24,All!B:B,All!L:L)</f>
        <v>Resident</v>
      </c>
      <c r="C24" s="119">
        <f>_xlfn.XLOOKUP(A24,'NCBI Suppl Data'!B:B,'NCBI Suppl Data'!G:G)</f>
        <v>11</v>
      </c>
      <c r="D24" s="119">
        <f>_xlfn.XLOOKUP(A24,'NCBI Suppl Data'!B:B,'NCBI Suppl Data'!J:J)</f>
        <v>164</v>
      </c>
      <c r="E24" s="119" t="s">
        <v>497</v>
      </c>
      <c r="F24" s="119" t="str">
        <f>_xlfn.XLOOKUP(A24,Adcyap1!B:B,Adcyap1!M:M,"NA")</f>
        <v>NA</v>
      </c>
      <c r="G24" s="119">
        <f>_xlfn.XLOOKUP(A24,'Migration Data'!B:B,'Migration Data'!F:F)</f>
        <v>70.950683593972698</v>
      </c>
      <c r="H24" s="119">
        <f>_xlfn.XLOOKUP(A24,'Migration Data'!B:B,'Migration Data'!G:G)</f>
        <v>65.642700195057998</v>
      </c>
      <c r="I24" s="119">
        <f>_xlfn.XLOOKUP(A24,'Migration Data'!B:B,'Migration Data'!H:H,"NA")</f>
        <v>27.4051399233688</v>
      </c>
      <c r="J24" s="119">
        <f>_xlfn.XLOOKUP(A24,'Migration Data'!B:B,'Migration Data'!I:I,"NA")</f>
        <v>36.666217938207303</v>
      </c>
      <c r="K24" s="119">
        <f>_xlfn.XLOOKUP(A24,'Migr Dates Pre'!B:B,'Migr Dates Pre'!I:I)</f>
        <v>62</v>
      </c>
      <c r="L24" s="119">
        <f>_xlfn.XLOOKUP(A24,'Migr Dates Pre'!B:B,'Migr Dates Pre'!J:J)</f>
        <v>98.5</v>
      </c>
      <c r="M24" s="119">
        <f>_xlfn.XLOOKUP(A24,'Migr Dates Pre'!B:B,'Migr Dates Pre'!K:K)</f>
        <v>135</v>
      </c>
      <c r="N24" s="119">
        <f>_xlfn.XLOOKUP(A24,'Migr Dates Pre'!B:B,'Migr Dates Pre'!L:L)</f>
        <v>28</v>
      </c>
      <c r="O24" s="119">
        <f>_xlfn.XLOOKUP('Clock Analysis Data'!A28,'Migr Dates Pre'!B:B,'Migr Dates Pre'!M:M)</f>
        <v>-8.5</v>
      </c>
      <c r="P24" s="119">
        <f>_xlfn.XLOOKUP(A24,'Migr Dates Pre'!B:B,'Migr Dates Pre'!N:N)</f>
        <v>-45</v>
      </c>
      <c r="Q24" s="119">
        <f>_xlfn.XLOOKUP(A24,'Migr Dates Post'!B:B,'Migr Dates Post'!I:I)</f>
        <v>59</v>
      </c>
      <c r="R24" s="119">
        <f>_xlfn.XLOOKUP(A24,'Migr Dates Post'!B:B,'Migr Dates Post'!J:J)</f>
        <v>102.5</v>
      </c>
      <c r="S24" s="119">
        <f>_xlfn.XLOOKUP(A24,'Migr Dates Post'!B:B,'Migr Dates Post'!K:K)</f>
        <v>146</v>
      </c>
      <c r="T24" s="119">
        <f>_xlfn.XLOOKUP(A24,'Migr Dates Post'!B:B,'Migr Dates Post'!L:L)</f>
        <v>36</v>
      </c>
      <c r="U24" s="119">
        <f>_xlfn.XLOOKUP(A24,'Migr Dates Post'!B:B,'Migr Dates Post'!M:M)</f>
        <v>-7.5</v>
      </c>
      <c r="V24" s="119">
        <f>_xlfn.XLOOKUP(A24,'Migr Dates Post'!B:B,'Migr Dates Post'!N:N)</f>
        <v>-51</v>
      </c>
      <c r="W24" s="119">
        <f>_xlfn.XLOOKUP(A24,'Migration Data'!B:B,'Migration Data'!M:M)</f>
        <v>62.825000000000003</v>
      </c>
      <c r="X24" s="123">
        <f>_xlfn.XLOOKUP(A24,'Migration Data'!B:B,'Migration Data'!J:J)</f>
        <v>4275668.4065701095</v>
      </c>
      <c r="Y24" s="123">
        <f>_xlfn.XLOOKUP(A24,'Migration Data'!B:B,'Migration Data'!K:K)</f>
        <v>38.347999999999999</v>
      </c>
    </row>
    <row r="25" spans="1:25" x14ac:dyDescent="0.35">
      <c r="A25" s="12" t="s">
        <v>89</v>
      </c>
      <c r="B25" s="12" t="str">
        <f>_xlfn.XLOOKUP(A25,All!B:B,All!L:L)</f>
        <v>Migrant</v>
      </c>
      <c r="C25" s="119">
        <f>_xlfn.XLOOKUP(A25,Adcyap1!B:B,Adcyap1!G:G)</f>
        <v>4</v>
      </c>
      <c r="D25" s="119">
        <f>_xlfn.XLOOKUP(A25,Adcyap1!B:B,Adcyap1!L:L)</f>
        <v>167</v>
      </c>
      <c r="E25" s="119">
        <f>_xlfn.XLOOKUP('Adcyap1 Analysis Data'!A25,Adcyap1!B:B,Adcyap1!K:K)</f>
        <v>6</v>
      </c>
      <c r="F25" s="119">
        <f>_xlfn.XLOOKUP(A25,Adcyap1!B:B,Adcyap1!M:M,"NA")</f>
        <v>0.56669999999999998</v>
      </c>
      <c r="G25" s="119">
        <f>_xlfn.XLOOKUP(A25,'Migration Data'!B:B,'Migration Data'!F:F)</f>
        <v>70.730051618367</v>
      </c>
      <c r="H25" s="119">
        <f>_xlfn.XLOOKUP(A25,'Migration Data'!B:B,'Migration Data'!G:G)</f>
        <v>56.444552364760902</v>
      </c>
      <c r="I25" s="119">
        <f>_xlfn.XLOOKUP(A25,'Migration Data'!B:B,'Migration Data'!H:H,"NA")</f>
        <v>21.360235262057198</v>
      </c>
      <c r="J25" s="119">
        <f>_xlfn.XLOOKUP(A25,'Migration Data'!B:B,'Migration Data'!I:I,"NA")</f>
        <v>8.63966147880903</v>
      </c>
      <c r="K25" s="119">
        <f>_xlfn.XLOOKUP(A25,'Migr Dates Pre'!B:B,'Migr Dates Pre'!I:I)</f>
        <v>49</v>
      </c>
      <c r="L25" s="119">
        <f>_xlfn.XLOOKUP(A25,'Migr Dates Pre'!B:B,'Migr Dates Pre'!J:J)</f>
        <v>105</v>
      </c>
      <c r="M25" s="119">
        <f>_xlfn.XLOOKUP(A25,'Migr Dates Pre'!B:B,'Migr Dates Pre'!K:K)</f>
        <v>161</v>
      </c>
      <c r="N25" s="119">
        <f>_xlfn.XLOOKUP(A25,'Migr Dates Pre'!B:B,'Migr Dates Pre'!L:L)</f>
        <v>41</v>
      </c>
      <c r="O25" s="119">
        <f>_xlfn.XLOOKUP('Clock Analysis Data'!A29,'Migr Dates Pre'!B:B,'Migr Dates Pre'!M:M)</f>
        <v>-15</v>
      </c>
      <c r="P25" s="119">
        <f>_xlfn.XLOOKUP(A25,'Migr Dates Pre'!B:B,'Migr Dates Pre'!N:N)</f>
        <v>-71</v>
      </c>
      <c r="Q25" s="119">
        <f>_xlfn.XLOOKUP(A25,'Migr Dates Post'!B:B,'Migr Dates Post'!I:I)</f>
        <v>44</v>
      </c>
      <c r="R25" s="119">
        <f>_xlfn.XLOOKUP(A25,'Migr Dates Post'!B:B,'Migr Dates Post'!J:J)</f>
        <v>100</v>
      </c>
      <c r="S25" s="119">
        <f>_xlfn.XLOOKUP(A25,'Migr Dates Post'!B:B,'Migr Dates Post'!K:K)</f>
        <v>156</v>
      </c>
      <c r="T25" s="119">
        <f>_xlfn.XLOOKUP(A25,'Migr Dates Post'!B:B,'Migr Dates Post'!L:L)</f>
        <v>51</v>
      </c>
      <c r="U25" s="119">
        <f>_xlfn.XLOOKUP(A25,'Migr Dates Post'!B:B,'Migr Dates Post'!M:M)</f>
        <v>-5</v>
      </c>
      <c r="V25" s="119">
        <f>_xlfn.XLOOKUP(A25,'Migr Dates Post'!B:B,'Migr Dates Post'!N:N)</f>
        <v>-61</v>
      </c>
      <c r="W25" s="119">
        <f>_xlfn.XLOOKUP(A25,'Migration Data'!B:B,'Migration Data'!M:M)</f>
        <v>59.231999999999999</v>
      </c>
      <c r="X25" s="123">
        <f>_xlfn.XLOOKUP(A25,'Migration Data'!B:B,'Migration Data'!J:J)</f>
        <v>6805664.1583559001</v>
      </c>
      <c r="Y25" s="123">
        <f>_xlfn.XLOOKUP(A25,'Migration Data'!B:B,'Migration Data'!K:K)</f>
        <v>60.930999999999997</v>
      </c>
    </row>
    <row r="26" spans="1:25" x14ac:dyDescent="0.35">
      <c r="A26" s="12" t="s">
        <v>95</v>
      </c>
      <c r="B26" s="12" t="str">
        <f>_xlfn.XLOOKUP(A26,All!B:B,All!L:L)</f>
        <v>Migrant</v>
      </c>
      <c r="C26" s="119">
        <f>_xlfn.XLOOKUP(A26,Adcyap1!B:B,Adcyap1!G:G)</f>
        <v>4</v>
      </c>
      <c r="D26" s="119">
        <f>_xlfn.XLOOKUP(A26,Adcyap1!B:B,Adcyap1!L:L)</f>
        <v>172</v>
      </c>
      <c r="E26" s="119">
        <f>_xlfn.XLOOKUP('Adcyap1 Analysis Data'!A26,Adcyap1!B:B,Adcyap1!K:K)</f>
        <v>13</v>
      </c>
      <c r="F26" s="119">
        <f>_xlfn.XLOOKUP(A26,Adcyap1!B:B,Adcyap1!M:M,"NA")</f>
        <v>0.76919999999999999</v>
      </c>
      <c r="G26" s="119">
        <f>_xlfn.XLOOKUP(A26,'Migration Data'!B:B,'Migration Data'!F:F)</f>
        <v>44.107543859402199</v>
      </c>
      <c r="H26" s="119">
        <f>_xlfn.XLOOKUP(A26,'Migration Data'!B:B,'Migration Data'!G:G)</f>
        <v>50.894690790575702</v>
      </c>
      <c r="I26" s="119">
        <f>_xlfn.XLOOKUP(A26,'Migration Data'!B:B,'Migration Data'!H:H,"NA")</f>
        <v>26.308036064637001</v>
      </c>
      <c r="J26" s="119">
        <f>_xlfn.XLOOKUP(A26,'Migration Data'!B:B,'Migration Data'!I:I,"NA")</f>
        <v>4.7673467232793003</v>
      </c>
      <c r="K26" s="119">
        <f>_xlfn.XLOOKUP(A26,'Migr Dates Pre'!B:B,'Migr Dates Pre'!I:I)</f>
        <v>74</v>
      </c>
      <c r="L26" s="119">
        <f>_xlfn.XLOOKUP(A26,'Migr Dates Pre'!B:B,'Migr Dates Pre'!J:J)</f>
        <v>112</v>
      </c>
      <c r="M26" s="119">
        <f>_xlfn.XLOOKUP(A26,'Migr Dates Pre'!B:B,'Migr Dates Pre'!K:K)</f>
        <v>150</v>
      </c>
      <c r="N26" s="119">
        <f>_xlfn.XLOOKUP(A26,'Migr Dates Pre'!B:B,'Migr Dates Pre'!L:L)</f>
        <v>16</v>
      </c>
      <c r="O26" s="119">
        <f>_xlfn.XLOOKUP('Clock Analysis Data'!A30,'Migr Dates Pre'!B:B,'Migr Dates Pre'!M:M)</f>
        <v>-22</v>
      </c>
      <c r="P26" s="119">
        <f>_xlfn.XLOOKUP(A26,'Migr Dates Pre'!B:B,'Migr Dates Pre'!N:N)</f>
        <v>-60</v>
      </c>
      <c r="Q26" s="119">
        <f>_xlfn.XLOOKUP(A26,'Migr Dates Post'!B:B,'Migr Dates Post'!I:I)</f>
        <v>41</v>
      </c>
      <c r="R26" s="119">
        <f>_xlfn.XLOOKUP(A26,'Migr Dates Post'!B:B,'Migr Dates Post'!J:J)</f>
        <v>82</v>
      </c>
      <c r="S26" s="119">
        <f>_xlfn.XLOOKUP(A26,'Migr Dates Post'!B:B,'Migr Dates Post'!K:K)</f>
        <v>123</v>
      </c>
      <c r="T26" s="119">
        <f>_xlfn.XLOOKUP(A26,'Migr Dates Post'!B:B,'Migr Dates Post'!L:L)</f>
        <v>54</v>
      </c>
      <c r="U26" s="119">
        <f>_xlfn.XLOOKUP(A26,'Migr Dates Post'!B:B,'Migr Dates Post'!M:M)</f>
        <v>13</v>
      </c>
      <c r="V26" s="119">
        <f>_xlfn.XLOOKUP(A26,'Migr Dates Post'!B:B,'Migr Dates Post'!N:N)</f>
        <v>-28</v>
      </c>
      <c r="W26" s="119">
        <f>_xlfn.XLOOKUP(A26,'Migration Data'!B:B,'Migration Data'!M:M)</f>
        <v>24.360000000000014</v>
      </c>
      <c r="X26" s="123">
        <f>_xlfn.XLOOKUP(A26,'Migration Data'!B:B,'Migration Data'!J:J)</f>
        <v>5375790.2550037503</v>
      </c>
      <c r="Y26" s="123">
        <f>_xlfn.XLOOKUP(A26,'Migration Data'!B:B,'Migration Data'!K:K)</f>
        <v>47.895000000000003</v>
      </c>
    </row>
    <row r="27" spans="1:25" x14ac:dyDescent="0.35">
      <c r="A27" s="12" t="s">
        <v>94</v>
      </c>
      <c r="B27" s="12" t="str">
        <f>_xlfn.XLOOKUP(A27,All!B:B,All!L:L)</f>
        <v>Migrant</v>
      </c>
      <c r="C27" s="119">
        <f>_xlfn.XLOOKUP(A27,Adcyap1!B:B,Adcyap1!G:G)</f>
        <v>2</v>
      </c>
      <c r="D27" s="119">
        <f>_xlfn.XLOOKUP(A27,Adcyap1!B:B,Adcyap1!L:L)</f>
        <v>168</v>
      </c>
      <c r="E27" s="119">
        <f>_xlfn.XLOOKUP('Adcyap1 Analysis Data'!A27,Adcyap1!B:B,Adcyap1!K:K)</f>
        <v>7</v>
      </c>
      <c r="F27" s="119">
        <f>_xlfn.XLOOKUP(A27,Adcyap1!B:B,Adcyap1!M:M,"NA")</f>
        <v>0.77270000000000005</v>
      </c>
      <c r="G27" s="119">
        <f>_xlfn.XLOOKUP(A27,'Migration Data'!B:B,'Migration Data'!F:F)</f>
        <v>6.4042968752006502</v>
      </c>
      <c r="H27" s="119">
        <f>_xlfn.XLOOKUP(A27,'Migration Data'!B:B,'Migration Data'!G:G)</f>
        <v>37.088684082204601</v>
      </c>
      <c r="I27" s="119">
        <f>_xlfn.XLOOKUP(A27,'Migration Data'!B:B,'Migration Data'!H:H,"NA")</f>
        <v>7.82524911056856</v>
      </c>
      <c r="J27" s="119">
        <f>_xlfn.XLOOKUP(A27,'Migration Data'!B:B,'Migration Data'!I:I,"NA")</f>
        <v>16.6919371672954</v>
      </c>
      <c r="K27" s="119">
        <f>_xlfn.XLOOKUP(A27,'Migr Dates Pre'!B:B,'Migr Dates Pre'!I:I)</f>
        <v>61</v>
      </c>
      <c r="L27" s="119">
        <f>_xlfn.XLOOKUP(A27,'Migr Dates Pre'!B:B,'Migr Dates Pre'!J:J)</f>
        <v>97</v>
      </c>
      <c r="M27" s="119">
        <f>_xlfn.XLOOKUP(A27,'Migr Dates Pre'!B:B,'Migr Dates Pre'!K:K)</f>
        <v>133</v>
      </c>
      <c r="N27" s="119">
        <f>_xlfn.XLOOKUP(A27,'Migr Dates Pre'!B:B,'Migr Dates Pre'!L:L)</f>
        <v>29</v>
      </c>
      <c r="O27" s="119">
        <f>_xlfn.XLOOKUP('Clock Analysis Data'!A31,'Migr Dates Pre'!B:B,'Migr Dates Pre'!M:M)</f>
        <v>-7</v>
      </c>
      <c r="P27" s="119">
        <f>_xlfn.XLOOKUP(A27,'Migr Dates Pre'!B:B,'Migr Dates Pre'!N:N)</f>
        <v>-43</v>
      </c>
      <c r="Q27" s="119">
        <f>_xlfn.XLOOKUP(A27,'Migr Dates Post'!B:B,'Migr Dates Post'!I:I)</f>
        <v>51</v>
      </c>
      <c r="R27" s="119">
        <f>_xlfn.XLOOKUP(A27,'Migr Dates Post'!B:B,'Migr Dates Post'!J:J)</f>
        <v>84</v>
      </c>
      <c r="S27" s="119">
        <f>_xlfn.XLOOKUP(A27,'Migr Dates Post'!B:B,'Migr Dates Post'!K:K)</f>
        <v>117</v>
      </c>
      <c r="T27" s="119">
        <f>_xlfn.XLOOKUP(A27,'Migr Dates Post'!B:B,'Migr Dates Post'!L:L)</f>
        <v>44</v>
      </c>
      <c r="U27" s="119">
        <f>_xlfn.XLOOKUP(A27,'Migr Dates Post'!B:B,'Migr Dates Post'!M:M)</f>
        <v>11</v>
      </c>
      <c r="V27" s="119">
        <f>_xlfn.XLOOKUP(A27,'Migr Dates Post'!B:B,'Migr Dates Post'!N:N)</f>
        <v>-22</v>
      </c>
      <c r="W27" s="119">
        <f>_xlfn.XLOOKUP(A27,'Migration Data'!B:B,'Migration Data'!M:M)</f>
        <v>3.1949999999999932</v>
      </c>
      <c r="X27" s="123">
        <f>_xlfn.XLOOKUP(A27,'Migration Data'!B:B,'Migration Data'!J:J)</f>
        <v>2264460.3041929998</v>
      </c>
      <c r="Y27" s="123">
        <f>_xlfn.XLOOKUP(A27,'Migration Data'!B:B,'Migration Data'!K:K)</f>
        <v>21.186</v>
      </c>
    </row>
    <row r="28" spans="1:25" x14ac:dyDescent="0.35">
      <c r="A28" s="12" t="s">
        <v>90</v>
      </c>
      <c r="B28" s="12" t="str">
        <f>_xlfn.XLOOKUP(A28,All!B:B,All!L:L)</f>
        <v>Migrant</v>
      </c>
      <c r="C28" s="119">
        <f>_xlfn.XLOOKUP(A28,Adcyap1!B:B,Adcyap1!G:G)</f>
        <v>1</v>
      </c>
      <c r="D28" s="119">
        <f>_xlfn.XLOOKUP(A28,Adcyap1!B:B,Adcyap1!L:L)</f>
        <v>163</v>
      </c>
      <c r="E28" s="119">
        <f>_xlfn.XLOOKUP('Adcyap1 Analysis Data'!A28,Adcyap1!B:B,Adcyap1!K:K)</f>
        <v>7</v>
      </c>
      <c r="F28" s="119">
        <f>_xlfn.XLOOKUP(A28,Adcyap1!B:B,Adcyap1!M:M,"NA")</f>
        <v>0.63329999999999997</v>
      </c>
      <c r="G28" s="119">
        <f>_xlfn.XLOOKUP(A28,'Migration Data'!B:B,'Migration Data'!F:F)</f>
        <v>43.318838649202398</v>
      </c>
      <c r="H28" s="119">
        <f>_xlfn.XLOOKUP(A28,'Migration Data'!B:B,'Migration Data'!G:G)</f>
        <v>50.1956554461499</v>
      </c>
      <c r="I28" s="119">
        <f>_xlfn.XLOOKUP(A28,'Migration Data'!B:B,'Migration Data'!H:H,"NA")</f>
        <v>24.576049218994701</v>
      </c>
      <c r="J28" s="119">
        <f>_xlfn.XLOOKUP(A28,'Migration Data'!B:B,'Migration Data'!I:I,"NA")</f>
        <v>-11.483614045902</v>
      </c>
      <c r="K28" s="119">
        <f>_xlfn.XLOOKUP(A28,'Migr Dates Pre'!B:B,'Migr Dates Pre'!I:I)</f>
        <v>90</v>
      </c>
      <c r="L28" s="119">
        <f>_xlfn.XLOOKUP(A28,'Migr Dates Pre'!B:B,'Migr Dates Pre'!J:J)</f>
        <v>114</v>
      </c>
      <c r="M28" s="119">
        <f>_xlfn.XLOOKUP(A28,'Migr Dates Pre'!B:B,'Migr Dates Pre'!K:K)</f>
        <v>138</v>
      </c>
      <c r="N28" s="119">
        <f>_xlfn.XLOOKUP(A28,'Migr Dates Pre'!B:B,'Migr Dates Pre'!L:L)</f>
        <v>0</v>
      </c>
      <c r="O28" s="119">
        <f>_xlfn.XLOOKUP('Clock Analysis Data'!A32,'Migr Dates Pre'!B:B,'Migr Dates Pre'!M:M)</f>
        <v>-24</v>
      </c>
      <c r="P28" s="119">
        <f>_xlfn.XLOOKUP(A28,'Migr Dates Pre'!B:B,'Migr Dates Pre'!N:N)</f>
        <v>-48</v>
      </c>
      <c r="Q28" s="119">
        <f>_xlfn.XLOOKUP(A28,'Migr Dates Post'!B:B,'Migr Dates Post'!I:I)</f>
        <v>41</v>
      </c>
      <c r="R28" s="119">
        <f>_xlfn.XLOOKUP(A28,'Migr Dates Post'!B:B,'Migr Dates Post'!J:J)</f>
        <v>70.5</v>
      </c>
      <c r="S28" s="119">
        <f>_xlfn.XLOOKUP(A28,'Migr Dates Post'!B:B,'Migr Dates Post'!K:K)</f>
        <v>100</v>
      </c>
      <c r="T28" s="119">
        <f>_xlfn.XLOOKUP(A28,'Migr Dates Post'!B:B,'Migr Dates Post'!L:L)</f>
        <v>54</v>
      </c>
      <c r="U28" s="119">
        <f>_xlfn.XLOOKUP(A28,'Migr Dates Post'!B:B,'Migr Dates Post'!M:M)</f>
        <v>24.5</v>
      </c>
      <c r="V28" s="119">
        <f>_xlfn.XLOOKUP(A28,'Migr Dates Post'!B:B,'Migr Dates Post'!N:N)</f>
        <v>-5</v>
      </c>
      <c r="W28" s="119">
        <f>_xlfn.XLOOKUP(A28,'Migration Data'!B:B,'Migration Data'!M:M)</f>
        <v>20.692000000000007</v>
      </c>
      <c r="X28" s="123">
        <f>_xlfn.XLOOKUP(A28,'Migration Data'!B:B,'Migration Data'!J:J)</f>
        <v>7072637.4714328097</v>
      </c>
      <c r="Y28" s="123">
        <f>_xlfn.XLOOKUP(A28,'Migration Data'!B:B,'Migration Data'!K:K)</f>
        <v>63.707999999999998</v>
      </c>
    </row>
    <row r="29" spans="1:25" x14ac:dyDescent="0.35">
      <c r="A29" s="12" t="s">
        <v>96</v>
      </c>
      <c r="B29" s="12" t="str">
        <f>_xlfn.XLOOKUP(A29,All!B:B,All!L:L)</f>
        <v>Migrant</v>
      </c>
      <c r="C29" s="119">
        <f>_xlfn.XLOOKUP(A29,Adcyap1!B:B,Adcyap1!G:G)</f>
        <v>7</v>
      </c>
      <c r="D29" s="119">
        <f>_xlfn.XLOOKUP(A29,Adcyap1!B:B,Adcyap1!L:L)</f>
        <v>157</v>
      </c>
      <c r="E29" s="119">
        <f>_xlfn.XLOOKUP('Adcyap1 Analysis Data'!A29,Adcyap1!B:B,Adcyap1!K:K)</f>
        <v>3</v>
      </c>
      <c r="F29" s="119">
        <f>_xlfn.XLOOKUP(A29,Adcyap1!B:B,Adcyap1!M:M,"NA")</f>
        <v>0.5</v>
      </c>
      <c r="G29" s="119">
        <f>_xlfn.XLOOKUP(A29,'Migration Data'!B:B,'Migration Data'!F:F)</f>
        <v>73.802000059489998</v>
      </c>
      <c r="H29" s="119">
        <f>_xlfn.XLOOKUP(A29,'Migration Data'!B:B,'Migration Data'!G:G)</f>
        <v>43.961574388536398</v>
      </c>
      <c r="I29" s="119">
        <f>_xlfn.XLOOKUP(A29,'Migration Data'!B:B,'Migration Data'!H:H,"NA")</f>
        <v>22.878263359964699</v>
      </c>
      <c r="J29" s="119">
        <f>_xlfn.XLOOKUP(A29,'Migration Data'!B:B,'Migration Data'!I:I,"NA")</f>
        <v>10.6469550463333</v>
      </c>
      <c r="K29" s="119">
        <f>_xlfn.XLOOKUP(A29,'Migr Dates Pre'!B:B,'Migr Dates Pre'!I:I)</f>
        <v>49</v>
      </c>
      <c r="L29" s="119">
        <f>_xlfn.XLOOKUP(A29,'Migr Dates Pre'!B:B,'Migr Dates Pre'!J:J)</f>
        <v>91</v>
      </c>
      <c r="M29" s="119">
        <f>_xlfn.XLOOKUP(A29,'Migr Dates Pre'!B:B,'Migr Dates Pre'!K:K)</f>
        <v>133</v>
      </c>
      <c r="N29" s="119">
        <f>_xlfn.XLOOKUP(A29,'Migr Dates Pre'!B:B,'Migr Dates Pre'!L:L)</f>
        <v>41</v>
      </c>
      <c r="O29" s="119">
        <f>_xlfn.XLOOKUP('Clock Analysis Data'!A33,'Migr Dates Pre'!B:B,'Migr Dates Pre'!M:M)</f>
        <v>-1</v>
      </c>
      <c r="P29" s="119">
        <f>_xlfn.XLOOKUP(A29,'Migr Dates Pre'!B:B,'Migr Dates Pre'!N:N)</f>
        <v>-43</v>
      </c>
      <c r="Q29" s="119">
        <f>_xlfn.XLOOKUP(A29,'Migr Dates Post'!B:B,'Migr Dates Post'!I:I)</f>
        <v>30</v>
      </c>
      <c r="R29" s="119">
        <f>_xlfn.XLOOKUP(A29,'Migr Dates Post'!B:B,'Migr Dates Post'!J:J)</f>
        <v>82.5</v>
      </c>
      <c r="S29" s="119">
        <f>_xlfn.XLOOKUP(A29,'Migr Dates Post'!B:B,'Migr Dates Post'!K:K)</f>
        <v>135</v>
      </c>
      <c r="T29" s="119">
        <f>_xlfn.XLOOKUP(A29,'Migr Dates Post'!B:B,'Migr Dates Post'!L:L)</f>
        <v>65</v>
      </c>
      <c r="U29" s="119">
        <f>_xlfn.XLOOKUP(A29,'Migr Dates Post'!B:B,'Migr Dates Post'!M:M)</f>
        <v>12.5</v>
      </c>
      <c r="V29" s="119">
        <f>_xlfn.XLOOKUP(A29,'Migr Dates Post'!B:B,'Migr Dates Post'!N:N)</f>
        <v>-40</v>
      </c>
      <c r="W29" s="119">
        <f>_xlfn.XLOOKUP(A29,'Migration Data'!B:B,'Migration Data'!M:M)</f>
        <v>69.638999999999996</v>
      </c>
      <c r="X29" s="123">
        <f>_xlfn.XLOOKUP(A29,'Migration Data'!B:B,'Migration Data'!J:J)</f>
        <v>6110726.1560789896</v>
      </c>
      <c r="Y29" s="123">
        <f>_xlfn.XLOOKUP(A29,'Migration Data'!B:B,'Migration Data'!K:K)</f>
        <v>54.774999999999999</v>
      </c>
    </row>
    <row r="30" spans="1:25" x14ac:dyDescent="0.35">
      <c r="A30" s="12" t="s">
        <v>82</v>
      </c>
      <c r="B30" s="12" t="str">
        <f>_xlfn.XLOOKUP(A30,All!B:B,All!L:L)</f>
        <v>Migrant</v>
      </c>
      <c r="C30" s="119">
        <f>_xlfn.XLOOKUP(A30,Adcyap1!B:B,Adcyap1!G:G)</f>
        <v>4</v>
      </c>
      <c r="D30" s="119">
        <f>_xlfn.XLOOKUP(A30,Adcyap1!B:B,Adcyap1!L:L)</f>
        <v>169</v>
      </c>
      <c r="E30" s="119">
        <f>_xlfn.XLOOKUP('Adcyap1 Analysis Data'!A30,Adcyap1!B:B,Adcyap1!K:K)</f>
        <v>10</v>
      </c>
      <c r="F30" s="119">
        <f>_xlfn.XLOOKUP(A30,Adcyap1!B:B,Adcyap1!M:M,"NA")</f>
        <v>0.875</v>
      </c>
      <c r="G30" s="119">
        <f>_xlfn.XLOOKUP(A30,'Migration Data'!B:B,'Migration Data'!F:F)</f>
        <v>37.425501775685902</v>
      </c>
      <c r="H30" s="119">
        <f>_xlfn.XLOOKUP(A30,'Migration Data'!B:B,'Migration Data'!G:G)</f>
        <v>47.419854169237396</v>
      </c>
      <c r="I30" s="119">
        <f>_xlfn.XLOOKUP(A30,'Migration Data'!B:B,'Migration Data'!H:H,"NA")</f>
        <v>14.8754757482871</v>
      </c>
      <c r="J30" s="119">
        <f>_xlfn.XLOOKUP(A30,'Migration Data'!B:B,'Migration Data'!I:I,"NA")</f>
        <v>7.0523369863063099</v>
      </c>
      <c r="K30" s="119">
        <f>_xlfn.XLOOKUP(A30,'Migr Dates Pre'!B:B,'Migr Dates Pre'!I:I)</f>
        <v>63</v>
      </c>
      <c r="L30" s="119">
        <f>_xlfn.XLOOKUP(A30,'Migr Dates Pre'!B:B,'Migr Dates Pre'!J:J)</f>
        <v>112</v>
      </c>
      <c r="M30" s="119">
        <f>_xlfn.XLOOKUP(A30,'Migr Dates Pre'!B:B,'Migr Dates Pre'!K:K)</f>
        <v>161</v>
      </c>
      <c r="N30" s="119">
        <f>_xlfn.XLOOKUP(A30,'Migr Dates Pre'!B:B,'Migr Dates Pre'!L:L)</f>
        <v>27</v>
      </c>
      <c r="O30" s="119">
        <f>_xlfn.XLOOKUP('Clock Analysis Data'!A34,'Migr Dates Pre'!B:B,'Migr Dates Pre'!M:M)</f>
        <v>-22</v>
      </c>
      <c r="P30" s="119">
        <f>_xlfn.XLOOKUP(A30,'Migr Dates Pre'!B:B,'Migr Dates Pre'!N:N)</f>
        <v>-71</v>
      </c>
      <c r="Q30" s="119">
        <f>_xlfn.XLOOKUP(A30,'Migr Dates Post'!B:B,'Migr Dates Post'!I:I)</f>
        <v>44</v>
      </c>
      <c r="R30" s="119">
        <f>_xlfn.XLOOKUP(A30,'Migr Dates Post'!B:B,'Migr Dates Post'!J:J)</f>
        <v>114</v>
      </c>
      <c r="S30" s="119">
        <f>_xlfn.XLOOKUP(A30,'Migr Dates Post'!B:B,'Migr Dates Post'!K:K)</f>
        <v>184</v>
      </c>
      <c r="T30" s="119">
        <f>_xlfn.XLOOKUP(A30,'Migr Dates Post'!B:B,'Migr Dates Post'!L:L)</f>
        <v>51</v>
      </c>
      <c r="U30" s="119">
        <f>_xlfn.XLOOKUP(A30,'Migr Dates Post'!B:B,'Migr Dates Post'!M:M)</f>
        <v>-19</v>
      </c>
      <c r="V30" s="119">
        <f>_xlfn.XLOOKUP(A30,'Migr Dates Post'!B:B,'Migr Dates Post'!N:N)</f>
        <v>-89</v>
      </c>
      <c r="W30" s="119">
        <f>_xlfn.XLOOKUP(A30,'Migration Data'!B:B,'Migration Data'!M:M)</f>
        <v>40.27000000000001</v>
      </c>
      <c r="X30" s="123">
        <f>_xlfn.XLOOKUP(A30,'Migration Data'!B:B,'Migration Data'!J:J)</f>
        <v>4961065.0328656901</v>
      </c>
      <c r="Y30" s="123">
        <f>_xlfn.XLOOKUP(A30,'Migration Data'!B:B,'Migration Data'!K:K)</f>
        <v>44.259</v>
      </c>
    </row>
    <row r="31" spans="1:25" x14ac:dyDescent="0.35">
      <c r="A31" s="12" t="s">
        <v>85</v>
      </c>
      <c r="B31" s="12" t="str">
        <f>_xlfn.XLOOKUP(A31,All!B:B,All!L:L)</f>
        <v>Migrant</v>
      </c>
      <c r="C31" s="119">
        <f>_xlfn.XLOOKUP(A31,Adcyap1!B:B,Adcyap1!G:G)</f>
        <v>6</v>
      </c>
      <c r="D31" s="119">
        <f>_xlfn.XLOOKUP(A31,Adcyap1!B:B,Adcyap1!L:L)</f>
        <v>135</v>
      </c>
      <c r="E31" s="119">
        <f>_xlfn.XLOOKUP('Adcyap1 Analysis Data'!A31,Adcyap1!B:B,Adcyap1!K:K)</f>
        <v>5</v>
      </c>
      <c r="F31" s="119">
        <f>_xlfn.XLOOKUP(A31,Adcyap1!B:B,Adcyap1!M:M,"NA")</f>
        <v>0.7</v>
      </c>
      <c r="G31" s="119">
        <f>_xlfn.XLOOKUP(A31,'Migration Data'!B:B,'Migration Data'!F:F)</f>
        <v>71.007757056319903</v>
      </c>
      <c r="H31" s="119">
        <f>_xlfn.XLOOKUP(A31,'Migration Data'!B:B,'Migration Data'!G:G)</f>
        <v>53.531032562204999</v>
      </c>
      <c r="I31" s="119">
        <f>_xlfn.XLOOKUP(A31,'Migration Data'!B:B,'Migration Data'!H:H,"NA")</f>
        <v>58.249632733322898</v>
      </c>
      <c r="J31" s="119">
        <f>_xlfn.XLOOKUP(A31,'Migration Data'!B:B,'Migration Data'!I:I,"NA")</f>
        <v>16.012803504926499</v>
      </c>
      <c r="K31" s="119">
        <f>_xlfn.XLOOKUP(A31,'Migr Dates Pre'!B:B,'Migr Dates Pre'!I:I)</f>
        <v>84</v>
      </c>
      <c r="L31" s="119">
        <f>_xlfn.XLOOKUP(A31,'Migr Dates Pre'!B:B,'Migr Dates Pre'!J:J)</f>
        <v>115.5</v>
      </c>
      <c r="M31" s="119">
        <f>_xlfn.XLOOKUP(A31,'Migr Dates Pre'!B:B,'Migr Dates Pre'!K:K)</f>
        <v>147</v>
      </c>
      <c r="N31" s="119">
        <f>_xlfn.XLOOKUP(A31,'Migr Dates Pre'!B:B,'Migr Dates Pre'!L:L)</f>
        <v>6</v>
      </c>
      <c r="O31" s="119">
        <f>_xlfn.XLOOKUP('Clock Analysis Data'!A35,'Migr Dates Pre'!B:B,'Migr Dates Pre'!M:M)</f>
        <v>-25.5</v>
      </c>
      <c r="P31" s="119">
        <f>_xlfn.XLOOKUP(A31,'Migr Dates Pre'!B:B,'Migr Dates Pre'!N:N)</f>
        <v>-57</v>
      </c>
      <c r="Q31" s="119">
        <f>_xlfn.XLOOKUP(A31,'Migr Dates Post'!B:B,'Migr Dates Post'!I:I)</f>
        <v>51</v>
      </c>
      <c r="R31" s="119">
        <f>_xlfn.XLOOKUP(A31,'Migr Dates Post'!B:B,'Migr Dates Post'!J:J)</f>
        <v>103.5</v>
      </c>
      <c r="S31" s="119">
        <f>_xlfn.XLOOKUP(A31,'Migr Dates Post'!B:B,'Migr Dates Post'!K:K)</f>
        <v>156</v>
      </c>
      <c r="T31" s="119">
        <f>_xlfn.XLOOKUP(A31,'Migr Dates Post'!B:B,'Migr Dates Post'!L:L)</f>
        <v>44</v>
      </c>
      <c r="U31" s="119">
        <f>_xlfn.XLOOKUP(A31,'Migr Dates Post'!B:B,'Migr Dates Post'!M:M)</f>
        <v>-8.5</v>
      </c>
      <c r="V31" s="119">
        <f>_xlfn.XLOOKUP(A31,'Migr Dates Post'!B:B,'Migr Dates Post'!N:N)</f>
        <v>-61</v>
      </c>
      <c r="W31" s="119">
        <f>_xlfn.XLOOKUP(A31,'Migration Data'!B:B,'Migration Data'!M:M)</f>
        <v>19.143000000000001</v>
      </c>
      <c r="X31" s="123">
        <f>_xlfn.XLOOKUP(A31,'Migration Data'!B:B,'Migration Data'!J:J)</f>
        <v>4309003.4160031201</v>
      </c>
      <c r="Y31" s="123">
        <f>_xlfn.XLOOKUP(A31,'Migration Data'!B:B,'Migration Data'!K:K)</f>
        <v>39</v>
      </c>
    </row>
    <row r="32" spans="1:25" x14ac:dyDescent="0.35">
      <c r="A32" s="12" t="s">
        <v>87</v>
      </c>
      <c r="B32" s="12" t="str">
        <f>_xlfn.XLOOKUP(A32,All!B:B,All!L:L)</f>
        <v>Migrant</v>
      </c>
      <c r="C32" s="119">
        <f>_xlfn.XLOOKUP(A32,Adcyap1!B:B,Adcyap1!G:G)</f>
        <v>1</v>
      </c>
      <c r="D32" s="119">
        <f>_xlfn.XLOOKUP(A32,Adcyap1!B:B,Adcyap1!L:L)</f>
        <v>163</v>
      </c>
      <c r="E32" s="119">
        <f>_xlfn.XLOOKUP('Adcyap1 Analysis Data'!A32,Adcyap1!B:B,Adcyap1!K:K)</f>
        <v>3</v>
      </c>
      <c r="F32" s="119">
        <f>_xlfn.XLOOKUP(A32,Adcyap1!B:B,Adcyap1!M:M,"NA")</f>
        <v>0.19439999999999999</v>
      </c>
      <c r="G32" s="119">
        <f>_xlfn.XLOOKUP(A32,'Migration Data'!B:B,'Migration Data'!F:F)</f>
        <v>45.346790740910002</v>
      </c>
      <c r="H32" s="119">
        <f>_xlfn.XLOOKUP(A32,'Migration Data'!B:B,'Migration Data'!G:G)</f>
        <v>42.267169803085899</v>
      </c>
      <c r="I32" s="119">
        <f>_xlfn.XLOOKUP(A32,'Migration Data'!B:B,'Migration Data'!H:H,"NA")</f>
        <v>22.016916115746401</v>
      </c>
      <c r="J32" s="119">
        <f>_xlfn.XLOOKUP(A32,'Migration Data'!B:B,'Migration Data'!I:I,"NA")</f>
        <v>-11.136674224284899</v>
      </c>
      <c r="K32" s="119">
        <f>_xlfn.XLOOKUP(A32,'Migr Dates Pre'!B:B,'Migr Dates Pre'!I:I)</f>
        <v>70</v>
      </c>
      <c r="L32" s="119">
        <f>_xlfn.XLOOKUP(A32,'Migr Dates Pre'!B:B,'Migr Dates Pre'!J:J)</f>
        <v>112</v>
      </c>
      <c r="M32" s="119">
        <f>_xlfn.XLOOKUP(A32,'Migr Dates Pre'!B:B,'Migr Dates Pre'!K:K)</f>
        <v>154</v>
      </c>
      <c r="N32" s="119">
        <f>_xlfn.XLOOKUP(A32,'Migr Dates Pre'!B:B,'Migr Dates Pre'!L:L)</f>
        <v>20</v>
      </c>
      <c r="O32" s="119">
        <f>_xlfn.XLOOKUP('Clock Analysis Data'!A36,'Migr Dates Pre'!B:B,'Migr Dates Pre'!M:M)</f>
        <v>-22</v>
      </c>
      <c r="P32" s="119">
        <f>_xlfn.XLOOKUP(A32,'Migr Dates Pre'!B:B,'Migr Dates Pre'!N:N)</f>
        <v>-64</v>
      </c>
      <c r="Q32" s="119">
        <f>_xlfn.XLOOKUP(A32,'Migr Dates Post'!B:B,'Migr Dates Post'!I:I)</f>
        <v>44</v>
      </c>
      <c r="R32" s="119">
        <f>_xlfn.XLOOKUP(A32,'Migr Dates Post'!B:B,'Migr Dates Post'!J:J)</f>
        <v>93</v>
      </c>
      <c r="S32" s="119">
        <f>_xlfn.XLOOKUP(A32,'Migr Dates Post'!B:B,'Migr Dates Post'!K:K)</f>
        <v>142</v>
      </c>
      <c r="T32" s="119">
        <f>_xlfn.XLOOKUP(A32,'Migr Dates Post'!B:B,'Migr Dates Post'!L:L)</f>
        <v>51</v>
      </c>
      <c r="U32" s="119">
        <f>_xlfn.XLOOKUP(A32,'Migr Dates Post'!B:B,'Migr Dates Post'!M:M)</f>
        <v>2</v>
      </c>
      <c r="V32" s="119">
        <f>_xlfn.XLOOKUP(A32,'Migr Dates Post'!B:B,'Migr Dates Post'!N:N)</f>
        <v>-47</v>
      </c>
      <c r="W32" s="119">
        <f>_xlfn.XLOOKUP(A32,'Migration Data'!B:B,'Migration Data'!M:M)</f>
        <v>27.282999999999987</v>
      </c>
      <c r="X32" s="123">
        <f>_xlfn.XLOOKUP(A32,'Migration Data'!B:B,'Migration Data'!J:J)</f>
        <v>6375267.4928300204</v>
      </c>
      <c r="Y32" s="123">
        <f>_xlfn.XLOOKUP(A32,'Migration Data'!B:B,'Migration Data'!K:K)</f>
        <v>57.710999999999999</v>
      </c>
    </row>
    <row r="33" spans="1:25" x14ac:dyDescent="0.35">
      <c r="A33" s="12" t="s">
        <v>83</v>
      </c>
      <c r="B33" s="12" t="str">
        <f>_xlfn.XLOOKUP(A33,All!B:B,All!L:L)</f>
        <v>Migrant</v>
      </c>
      <c r="C33" s="119">
        <f>_xlfn.XLOOKUP(A33,Adcyap1!B:B,Adcyap1!G:G)</f>
        <v>6</v>
      </c>
      <c r="D33" s="119">
        <f>_xlfn.XLOOKUP(A33,Adcyap1!B:B,Adcyap1!L:L)</f>
        <v>154</v>
      </c>
      <c r="E33" s="119">
        <f>_xlfn.XLOOKUP('Adcyap1 Analysis Data'!A33,Adcyap1!B:B,Adcyap1!K:K)</f>
        <v>7</v>
      </c>
      <c r="F33" s="119">
        <f>_xlfn.XLOOKUP(A33,Adcyap1!B:B,Adcyap1!M:M,"NA")</f>
        <v>0.74360000000000004</v>
      </c>
      <c r="G33" s="119">
        <f>_xlfn.XLOOKUP(A33,'Migration Data'!B:B,'Migration Data'!F:F)</f>
        <v>55.619760308740602</v>
      </c>
      <c r="H33" s="119">
        <f>_xlfn.XLOOKUP(A33,'Migration Data'!B:B,'Migration Data'!G:G)</f>
        <v>46.776997771319202</v>
      </c>
      <c r="I33" s="119">
        <f>_xlfn.XLOOKUP(A33,'Migration Data'!B:B,'Migration Data'!H:H,"NA")</f>
        <v>13.119873046803701</v>
      </c>
      <c r="J33" s="119">
        <f>_xlfn.XLOOKUP(A33,'Migration Data'!B:B,'Migration Data'!I:I,"NA")</f>
        <v>2.30310058632306</v>
      </c>
      <c r="K33" s="119">
        <f>_xlfn.XLOOKUP(A33,'Migr Dates Pre'!B:B,'Migr Dates Pre'!I:I)</f>
        <v>74</v>
      </c>
      <c r="L33" s="119">
        <f>_xlfn.XLOOKUP(A33,'Migr Dates Pre'!B:B,'Migr Dates Pre'!J:J)</f>
        <v>106</v>
      </c>
      <c r="M33" s="119">
        <f>_xlfn.XLOOKUP(A33,'Migr Dates Pre'!B:B,'Migr Dates Pre'!K:K)</f>
        <v>138</v>
      </c>
      <c r="N33" s="119">
        <f>_xlfn.XLOOKUP(A33,'Migr Dates Pre'!B:B,'Migr Dates Pre'!L:L)</f>
        <v>16</v>
      </c>
      <c r="O33" s="119">
        <f>_xlfn.XLOOKUP('Clock Analysis Data'!A37,'Migr Dates Pre'!B:B,'Migr Dates Pre'!M:M)</f>
        <v>-16</v>
      </c>
      <c r="P33" s="119">
        <f>_xlfn.XLOOKUP(A33,'Migr Dates Pre'!B:B,'Migr Dates Pre'!N:N)</f>
        <v>-48</v>
      </c>
      <c r="Q33" s="119">
        <f>_xlfn.XLOOKUP(A33,'Migr Dates Post'!B:B,'Migr Dates Post'!I:I)</f>
        <v>51</v>
      </c>
      <c r="R33" s="119">
        <f>_xlfn.XLOOKUP(A33,'Migr Dates Post'!B:B,'Migr Dates Post'!J:J)</f>
        <v>100.5</v>
      </c>
      <c r="S33" s="119">
        <f>_xlfn.XLOOKUP(A33,'Migr Dates Post'!B:B,'Migr Dates Post'!K:K)</f>
        <v>150</v>
      </c>
      <c r="T33" s="119">
        <f>_xlfn.XLOOKUP(A33,'Migr Dates Post'!B:B,'Migr Dates Post'!L:L)</f>
        <v>44</v>
      </c>
      <c r="U33" s="119">
        <f>_xlfn.XLOOKUP(A33,'Migr Dates Post'!B:B,'Migr Dates Post'!M:M)</f>
        <v>-5.5</v>
      </c>
      <c r="V33" s="119">
        <f>_xlfn.XLOOKUP(A33,'Migr Dates Post'!B:B,'Migr Dates Post'!N:N)</f>
        <v>-55</v>
      </c>
      <c r="W33" s="119">
        <f>_xlfn.XLOOKUP(A33,'Migration Data'!B:B,'Migration Data'!M:M)</f>
        <v>54.834000000000003</v>
      </c>
      <c r="X33" s="123">
        <f>_xlfn.XLOOKUP(A33,'Migration Data'!B:B,'Migration Data'!J:J)</f>
        <v>6411258.3703979095</v>
      </c>
      <c r="Y33" s="123">
        <f>_xlfn.XLOOKUP(A33,'Migration Data'!B:B,'Migration Data'!K:K)</f>
        <v>57.243000000000002</v>
      </c>
    </row>
    <row r="34" spans="1:25" x14ac:dyDescent="0.35">
      <c r="A34" s="12" t="s">
        <v>92</v>
      </c>
      <c r="B34" s="12" t="str">
        <f>_xlfn.XLOOKUP(A34,All!B:B,All!L:L)</f>
        <v>Migrant</v>
      </c>
      <c r="C34" s="119">
        <f>_xlfn.XLOOKUP(A34,Adcyap1!B:B,Adcyap1!G:G)</f>
        <v>4</v>
      </c>
      <c r="D34" s="119">
        <f>_xlfn.XLOOKUP(A34,Adcyap1!B:B,Adcyap1!L:L)</f>
        <v>150</v>
      </c>
      <c r="E34" s="119">
        <f>_xlfn.XLOOKUP('Adcyap1 Analysis Data'!A34,Adcyap1!B:B,Adcyap1!K:K)</f>
        <v>3</v>
      </c>
      <c r="F34" s="119">
        <f>_xlfn.XLOOKUP(A34,Adcyap1!B:B,Adcyap1!M:M,"NA")</f>
        <v>0.2414</v>
      </c>
      <c r="G34" s="119">
        <f>_xlfn.XLOOKUP(A34,'Migration Data'!B:B,'Migration Data'!F:F)</f>
        <v>42.558661849083897</v>
      </c>
      <c r="H34" s="119">
        <f>_xlfn.XLOOKUP(A34,'Migration Data'!B:B,'Migration Data'!G:G)</f>
        <v>45.519324716729997</v>
      </c>
      <c r="I34" s="119">
        <f>_xlfn.XLOOKUP(A34,'Migration Data'!B:B,'Migration Data'!H:H,"NA")</f>
        <v>14.5249780434653</v>
      </c>
      <c r="J34" s="119">
        <f>_xlfn.XLOOKUP(A34,'Migration Data'!B:B,'Migration Data'!I:I,"NA")</f>
        <v>12.763041455917101</v>
      </c>
      <c r="K34" s="119">
        <f>_xlfn.XLOOKUP(A34,'Migr Dates Pre'!B:B,'Migr Dates Pre'!I:I)</f>
        <v>91</v>
      </c>
      <c r="L34" s="119">
        <f>_xlfn.XLOOKUP(A34,'Migr Dates Pre'!B:B,'Migr Dates Pre'!J:J)</f>
        <v>122.5</v>
      </c>
      <c r="M34" s="119">
        <f>_xlfn.XLOOKUP(A34,'Migr Dates Pre'!B:B,'Migr Dates Pre'!K:K)</f>
        <v>154</v>
      </c>
      <c r="N34" s="119">
        <f>_xlfn.XLOOKUP(A34,'Migr Dates Pre'!B:B,'Migr Dates Pre'!L:L)</f>
        <v>-1</v>
      </c>
      <c r="O34" s="119">
        <f>_xlfn.XLOOKUP('Clock Analysis Data'!A38,'Migr Dates Pre'!B:B,'Migr Dates Pre'!M:M)</f>
        <v>-32.5</v>
      </c>
      <c r="P34" s="119">
        <f>_xlfn.XLOOKUP(A34,'Migr Dates Pre'!B:B,'Migr Dates Pre'!N:N)</f>
        <v>-64</v>
      </c>
      <c r="Q34" s="119">
        <f>_xlfn.XLOOKUP(A34,'Migr Dates Post'!B:B,'Migr Dates Post'!I:I)</f>
        <v>65</v>
      </c>
      <c r="R34" s="119">
        <f>_xlfn.XLOOKUP(A34,'Migr Dates Post'!B:B,'Migr Dates Post'!J:J)</f>
        <v>100</v>
      </c>
      <c r="S34" s="119">
        <f>_xlfn.XLOOKUP(A34,'Migr Dates Post'!B:B,'Migr Dates Post'!K:K)</f>
        <v>135</v>
      </c>
      <c r="T34" s="119">
        <f>_xlfn.XLOOKUP(A34,'Migr Dates Post'!B:B,'Migr Dates Post'!L:L)</f>
        <v>30</v>
      </c>
      <c r="U34" s="119">
        <f>_xlfn.XLOOKUP(A34,'Migr Dates Post'!B:B,'Migr Dates Post'!M:M)</f>
        <v>-5</v>
      </c>
      <c r="V34" s="119">
        <f>_xlfn.XLOOKUP(A34,'Migr Dates Post'!B:B,'Migr Dates Post'!N:N)</f>
        <v>-40</v>
      </c>
      <c r="W34" s="119">
        <f>_xlfn.XLOOKUP(A34,'Migration Data'!B:B,'Migration Data'!M:M)</f>
        <v>50.070999999999998</v>
      </c>
      <c r="X34" s="123">
        <f>_xlfn.XLOOKUP(A34,'Migration Data'!B:B,'Migration Data'!J:J)</f>
        <v>4493449.7840667404</v>
      </c>
      <c r="Y34" s="123">
        <f>_xlfn.XLOOKUP(A34,'Migration Data'!B:B,'Migration Data'!K:K)</f>
        <v>40.216000000000001</v>
      </c>
    </row>
    <row r="35" spans="1:25" x14ac:dyDescent="0.35">
      <c r="A35" s="12" t="s">
        <v>93</v>
      </c>
      <c r="B35" s="12" t="str">
        <f>_xlfn.XLOOKUP(A35,All!B:B,All!L:L)</f>
        <v>Migrant</v>
      </c>
      <c r="C35" s="119">
        <f>_xlfn.XLOOKUP(A35,Adcyap1!B:B,Adcyap1!G:G)</f>
        <v>2</v>
      </c>
      <c r="D35" s="119">
        <f>_xlfn.XLOOKUP(A35,Adcyap1!B:B,Adcyap1!L:L)</f>
        <v>169</v>
      </c>
      <c r="E35" s="119">
        <f>_xlfn.XLOOKUP('Adcyap1 Analysis Data'!A35,Adcyap1!B:B,Adcyap1!K:K)</f>
        <v>6</v>
      </c>
      <c r="F35" s="119">
        <f>_xlfn.XLOOKUP(A35,Adcyap1!B:B,Adcyap1!M:M,"NA")</f>
        <v>0.7097</v>
      </c>
      <c r="G35" s="119">
        <f>_xlfn.XLOOKUP(A35,'Migration Data'!B:B,'Migration Data'!F:F)</f>
        <v>37.1537434819178</v>
      </c>
      <c r="H35" s="119">
        <f>_xlfn.XLOOKUP(A35,'Migration Data'!B:B,'Migration Data'!G:G)</f>
        <v>54.708745608619402</v>
      </c>
      <c r="I35" s="119">
        <f>_xlfn.XLOOKUP(A35,'Migration Data'!B:B,'Migration Data'!H:H,"NA")</f>
        <v>19.7910519625595</v>
      </c>
      <c r="J35" s="119">
        <f>_xlfn.XLOOKUP(A35,'Migration Data'!B:B,'Migration Data'!I:I,"NA")</f>
        <v>-5.0542691099068904</v>
      </c>
      <c r="K35" s="119">
        <f>_xlfn.XLOOKUP(A35,'Migr Dates Pre'!B:B,'Migr Dates Pre'!I:I)</f>
        <v>76</v>
      </c>
      <c r="L35" s="119">
        <f>_xlfn.XLOOKUP(A35,'Migr Dates Pre'!B:B,'Migr Dates Pre'!J:J)</f>
        <v>117</v>
      </c>
      <c r="M35" s="119">
        <f>_xlfn.XLOOKUP(A35,'Migr Dates Pre'!B:B,'Migr Dates Pre'!K:K)</f>
        <v>158</v>
      </c>
      <c r="N35" s="119">
        <f>_xlfn.XLOOKUP(A35,'Migr Dates Pre'!B:B,'Migr Dates Pre'!L:L)</f>
        <v>14</v>
      </c>
      <c r="O35" s="119">
        <f>_xlfn.XLOOKUP('Clock Analysis Data'!A39,'Migr Dates Pre'!B:B,'Migr Dates Pre'!M:M)</f>
        <v>-27</v>
      </c>
      <c r="P35" s="119">
        <f>_xlfn.XLOOKUP(A35,'Migr Dates Pre'!B:B,'Migr Dates Pre'!N:N)</f>
        <v>-68</v>
      </c>
      <c r="Q35" s="119">
        <f>_xlfn.XLOOKUP(A35,'Migr Dates Post'!B:B,'Migr Dates Post'!I:I)</f>
        <v>46</v>
      </c>
      <c r="R35" s="119">
        <f>_xlfn.XLOOKUP(A35,'Migr Dates Post'!B:B,'Migr Dates Post'!J:J)</f>
        <v>93.5</v>
      </c>
      <c r="S35" s="119">
        <f>_xlfn.XLOOKUP(A35,'Migr Dates Post'!B:B,'Migr Dates Post'!K:K)</f>
        <v>141</v>
      </c>
      <c r="T35" s="119">
        <f>_xlfn.XLOOKUP(A35,'Migr Dates Post'!B:B,'Migr Dates Post'!L:L)</f>
        <v>49</v>
      </c>
      <c r="U35" s="119">
        <f>_xlfn.XLOOKUP(A35,'Migr Dates Post'!B:B,'Migr Dates Post'!M:M)</f>
        <v>1.5</v>
      </c>
      <c r="V35" s="119">
        <f>_xlfn.XLOOKUP(A35,'Migr Dates Post'!B:B,'Migr Dates Post'!N:N)</f>
        <v>-46</v>
      </c>
      <c r="W35" s="119">
        <f>_xlfn.XLOOKUP(A35,'Migration Data'!B:B,'Migration Data'!M:M)</f>
        <v>20.098000000000013</v>
      </c>
      <c r="X35" s="123">
        <f>_xlfn.XLOOKUP(A35,'Migration Data'!B:B,'Migration Data'!J:J)</f>
        <v>6816693.8618865404</v>
      </c>
      <c r="Y35" s="123">
        <f>_xlfn.XLOOKUP(A35,'Migration Data'!B:B,'Migration Data'!K:K)</f>
        <v>60.941000000000003</v>
      </c>
    </row>
    <row r="36" spans="1:25" x14ac:dyDescent="0.35">
      <c r="A36" s="121" t="s">
        <v>80</v>
      </c>
      <c r="B36" s="12" t="str">
        <f>_xlfn.XLOOKUP(A36,All!B:B,All!L:L)</f>
        <v>Migrant</v>
      </c>
      <c r="C36" s="119">
        <f>_xlfn.XLOOKUP(A36,Adcyap1!B:B,Adcyap1!G:G)</f>
        <v>2</v>
      </c>
      <c r="D36" s="119">
        <f>_xlfn.XLOOKUP(A36,Adcyap1!B:B,Adcyap1!L:L)</f>
        <v>163</v>
      </c>
      <c r="E36" s="119">
        <f>_xlfn.XLOOKUP('Adcyap1 Analysis Data'!A36,Adcyap1!B:B,Adcyap1!K:K)</f>
        <v>2</v>
      </c>
      <c r="F36" s="119">
        <f>_xlfn.XLOOKUP(A36,Adcyap1!B:B,Adcyap1!M:M,"NA")</f>
        <v>0.1905</v>
      </c>
      <c r="G36" s="119">
        <f>_xlfn.XLOOKUP(A36,'Migration Data'!B:B,'Migration Data'!F:F)</f>
        <v>45.721287772398099</v>
      </c>
      <c r="H36" s="119">
        <f>_xlfn.XLOOKUP(A36,'Migration Data'!B:B,'Migration Data'!G:G)</f>
        <v>49.438049008616602</v>
      </c>
      <c r="I36" s="119">
        <f>_xlfn.XLOOKUP(A36,'Migration Data'!B:B,'Migration Data'!H:H,"NA")</f>
        <v>19.011448582283599</v>
      </c>
      <c r="J36" s="119">
        <f>_xlfn.XLOOKUP(A36,'Migration Data'!B:B,'Migration Data'!I:I,"NA")</f>
        <v>-4.1041921642384001</v>
      </c>
      <c r="K36" s="119">
        <f>_xlfn.XLOOKUP(A36,'Migr Dates Pre'!B:B,'Migr Dates Pre'!I:I)</f>
        <v>87</v>
      </c>
      <c r="L36" s="119">
        <f>_xlfn.XLOOKUP(A36,'Migr Dates Pre'!B:B,'Migr Dates Pre'!J:J)</f>
        <v>112</v>
      </c>
      <c r="M36" s="119">
        <f>_xlfn.XLOOKUP(A36,'Migr Dates Pre'!B:B,'Migr Dates Pre'!K:K)</f>
        <v>137</v>
      </c>
      <c r="N36" s="119">
        <f>_xlfn.XLOOKUP(A36,'Migr Dates Pre'!B:B,'Migr Dates Pre'!L:L)</f>
        <v>3</v>
      </c>
      <c r="O36" s="119">
        <f>_xlfn.XLOOKUP('Clock Analysis Data'!A40,'Migr Dates Pre'!B:B,'Migr Dates Pre'!M:M)</f>
        <v>-22</v>
      </c>
      <c r="P36" s="119">
        <f>_xlfn.XLOOKUP(A36,'Migr Dates Pre'!B:B,'Migr Dates Pre'!N:N)</f>
        <v>-47</v>
      </c>
      <c r="Q36" s="119">
        <f>_xlfn.XLOOKUP(A36,'Migr Dates Post'!B:B,'Migr Dates Post'!I:I)</f>
        <v>40</v>
      </c>
      <c r="R36" s="119">
        <f>_xlfn.XLOOKUP(A36,'Migr Dates Post'!B:B,'Migr Dates Post'!J:J)</f>
        <v>86</v>
      </c>
      <c r="S36" s="119">
        <f>_xlfn.XLOOKUP(A36,'Migr Dates Post'!B:B,'Migr Dates Post'!K:K)</f>
        <v>132</v>
      </c>
      <c r="T36" s="119">
        <f>_xlfn.XLOOKUP(A36,'Migr Dates Post'!B:B,'Migr Dates Post'!L:L)</f>
        <v>55</v>
      </c>
      <c r="U36" s="119">
        <f>_xlfn.XLOOKUP(A36,'Migr Dates Post'!B:B,'Migr Dates Post'!M:M)</f>
        <v>9</v>
      </c>
      <c r="V36" s="119">
        <f>_xlfn.XLOOKUP(A36,'Migr Dates Post'!B:B,'Migr Dates Post'!N:N)</f>
        <v>-37</v>
      </c>
      <c r="W36" s="119">
        <f>_xlfn.XLOOKUP(A36,'Migration Data'!B:B,'Migration Data'!M:M)</f>
        <v>32.343999999999994</v>
      </c>
      <c r="X36" s="123">
        <f>_xlfn.XLOOKUP(A36,'Migration Data'!B:B,'Migration Data'!J:J)</f>
        <v>6468096.5142146796</v>
      </c>
      <c r="Y36" s="123">
        <f>_xlfn.XLOOKUP(A36,'Migration Data'!B:B,'Migration Data'!K:K)</f>
        <v>57.74</v>
      </c>
    </row>
    <row r="37" spans="1:25" x14ac:dyDescent="0.35">
      <c r="A37" s="121" t="s">
        <v>84</v>
      </c>
      <c r="B37" s="12" t="str">
        <f>_xlfn.XLOOKUP(A37,All!B:B,All!L:L)</f>
        <v>Migrant</v>
      </c>
      <c r="C37" s="119">
        <f>_xlfn.XLOOKUP(A37,Adcyap1!B:B,Adcyap1!G:G)</f>
        <v>1</v>
      </c>
      <c r="D37" s="119">
        <f>_xlfn.XLOOKUP(A37,Adcyap1!B:B,Adcyap1!L:L)</f>
        <v>169</v>
      </c>
      <c r="E37" s="119">
        <f>_xlfn.XLOOKUP('Adcyap1 Analysis Data'!A37,Adcyap1!B:B,Adcyap1!K:K)</f>
        <v>7</v>
      </c>
      <c r="F37" s="119">
        <f>_xlfn.XLOOKUP(A37,Adcyap1!B:B,Adcyap1!M:M,"NA")</f>
        <v>0.51719999999999999</v>
      </c>
      <c r="G37" s="119">
        <f>_xlfn.XLOOKUP(A37,'Migration Data'!B:B,'Migration Data'!F:F)</f>
        <v>35.718116958722199</v>
      </c>
      <c r="H37" s="119">
        <f>_xlfn.XLOOKUP(A37,'Migration Data'!B:B,'Migration Data'!G:G)</f>
        <v>54.6388669189353</v>
      </c>
      <c r="I37" s="119">
        <f>_xlfn.XLOOKUP(A37,'Migration Data'!B:B,'Migration Data'!H:H,"NA")</f>
        <v>26.170884412693098</v>
      </c>
      <c r="J37" s="119">
        <f>_xlfn.XLOOKUP(A37,'Migration Data'!B:B,'Migration Data'!I:I,"NA")</f>
        <v>-14.436515452957501</v>
      </c>
      <c r="K37" s="119">
        <f>_xlfn.XLOOKUP(A37,'Migr Dates Pre'!B:B,'Migr Dates Pre'!I:I)</f>
        <v>74</v>
      </c>
      <c r="L37" s="119">
        <f>_xlfn.XLOOKUP(A37,'Migr Dates Pre'!B:B,'Migr Dates Pre'!J:J)</f>
        <v>116</v>
      </c>
      <c r="M37" s="119">
        <f>_xlfn.XLOOKUP(A37,'Migr Dates Pre'!B:B,'Migr Dates Pre'!K:K)</f>
        <v>158</v>
      </c>
      <c r="N37" s="119">
        <f>_xlfn.XLOOKUP(A37,'Migr Dates Pre'!B:B,'Migr Dates Pre'!L:L)</f>
        <v>16</v>
      </c>
      <c r="O37" s="119">
        <f>_xlfn.XLOOKUP('Clock Analysis Data'!A41,'Migr Dates Pre'!B:B,'Migr Dates Pre'!M:M)</f>
        <v>-26</v>
      </c>
      <c r="P37" s="119">
        <f>_xlfn.XLOOKUP(A37,'Migr Dates Pre'!B:B,'Migr Dates Pre'!N:N)</f>
        <v>-68</v>
      </c>
      <c r="Q37" s="119">
        <f>_xlfn.XLOOKUP(A37,'Migr Dates Post'!B:B,'Migr Dates Post'!I:I)</f>
        <v>23</v>
      </c>
      <c r="R37" s="119">
        <f>_xlfn.XLOOKUP(A37,'Migr Dates Post'!B:B,'Migr Dates Post'!J:J)</f>
        <v>78</v>
      </c>
      <c r="S37" s="119">
        <f>_xlfn.XLOOKUP(A37,'Migr Dates Post'!B:B,'Migr Dates Post'!K:K)</f>
        <v>133</v>
      </c>
      <c r="T37" s="119">
        <f>_xlfn.XLOOKUP(A37,'Migr Dates Post'!B:B,'Migr Dates Post'!L:L)</f>
        <v>72</v>
      </c>
      <c r="U37" s="119">
        <f>_xlfn.XLOOKUP(A37,'Migr Dates Post'!B:B,'Migr Dates Post'!M:M)</f>
        <v>17</v>
      </c>
      <c r="V37" s="119">
        <f>_xlfn.XLOOKUP(A37,'Migr Dates Post'!B:B,'Migr Dates Post'!N:N)</f>
        <v>-38</v>
      </c>
      <c r="W37" s="119">
        <f>_xlfn.XLOOKUP(A37,'Migration Data'!B:B,'Migration Data'!M:M)</f>
        <v>9.7369999999999948</v>
      </c>
      <c r="X37" s="123">
        <f>_xlfn.XLOOKUP(A37,'Migration Data'!B:B,'Migration Data'!J:J)</f>
        <v>7706900.7696783002</v>
      </c>
      <c r="Y37" s="123">
        <f>_xlfn.XLOOKUP(A37,'Migration Data'!B:B,'Migration Data'!K:K)</f>
        <v>69.394999999999996</v>
      </c>
    </row>
    <row r="38" spans="1:25" x14ac:dyDescent="0.35">
      <c r="A38" s="12" t="s">
        <v>81</v>
      </c>
      <c r="B38" s="12" t="str">
        <f>_xlfn.XLOOKUP(A38,All!B:B,All!L:L)</f>
        <v>Migrant</v>
      </c>
      <c r="C38" s="119">
        <f>_xlfn.XLOOKUP(A38,Adcyap1!B:B,Adcyap1!G:G)</f>
        <v>1</v>
      </c>
      <c r="D38" s="119">
        <f>_xlfn.XLOOKUP(A38,Adcyap1!B:B,Adcyap1!L:L)</f>
        <v>163</v>
      </c>
      <c r="E38" s="119">
        <f>_xlfn.XLOOKUP('Adcyap1 Analysis Data'!A38,Adcyap1!B:B,Adcyap1!K:K)</f>
        <v>5</v>
      </c>
      <c r="F38" s="119">
        <f>_xlfn.XLOOKUP(A38,Adcyap1!B:B,Adcyap1!M:M,"NA")</f>
        <v>0.43330000000000002</v>
      </c>
      <c r="G38" s="119">
        <f>_xlfn.XLOOKUP(A38,'Migration Data'!B:B,'Migration Data'!F:F)</f>
        <v>47.764326473776897</v>
      </c>
      <c r="H38" s="119">
        <f>_xlfn.XLOOKUP(A38,'Migration Data'!B:B,'Migration Data'!G:G)</f>
        <v>56.091521828593002</v>
      </c>
      <c r="I38" s="119">
        <f>_xlfn.XLOOKUP(A38,'Migration Data'!B:B,'Migration Data'!H:H,"NA")</f>
        <v>20.089572645723401</v>
      </c>
      <c r="J38" s="119">
        <f>_xlfn.XLOOKUP(A38,'Migration Data'!B:B,'Migration Data'!I:I,"NA")</f>
        <v>-0.83752042624029299</v>
      </c>
      <c r="K38" s="119">
        <f>_xlfn.XLOOKUP(A38,'Migr Dates Pre'!B:B,'Migr Dates Pre'!I:I)</f>
        <v>66</v>
      </c>
      <c r="L38" s="119">
        <f>_xlfn.XLOOKUP(A38,'Migr Dates Pre'!B:B,'Migr Dates Pre'!J:J)</f>
        <v>102</v>
      </c>
      <c r="M38" s="119">
        <f>_xlfn.XLOOKUP(A38,'Migr Dates Pre'!B:B,'Migr Dates Pre'!K:K)</f>
        <v>138</v>
      </c>
      <c r="N38" s="119">
        <f>_xlfn.XLOOKUP(A38,'Migr Dates Pre'!B:B,'Migr Dates Pre'!L:L)</f>
        <v>24</v>
      </c>
      <c r="O38" s="119">
        <f>_xlfn.XLOOKUP('Clock Analysis Data'!A42,'Migr Dates Pre'!B:B,'Migr Dates Pre'!M:M)</f>
        <v>-12</v>
      </c>
      <c r="P38" s="119">
        <f>_xlfn.XLOOKUP(A38,'Migr Dates Pre'!B:B,'Migr Dates Pre'!N:N)</f>
        <v>-48</v>
      </c>
      <c r="Q38" s="119">
        <f>_xlfn.XLOOKUP(A38,'Migr Dates Post'!B:B,'Migr Dates Post'!I:I)</f>
        <v>42</v>
      </c>
      <c r="R38" s="119">
        <f>_xlfn.XLOOKUP(A38,'Migr Dates Post'!B:B,'Migr Dates Post'!J:J)</f>
        <v>82.5</v>
      </c>
      <c r="S38" s="119">
        <f>_xlfn.XLOOKUP(A38,'Migr Dates Post'!B:B,'Migr Dates Post'!K:K)</f>
        <v>123</v>
      </c>
      <c r="T38" s="119">
        <f>_xlfn.XLOOKUP(A38,'Migr Dates Post'!B:B,'Migr Dates Post'!L:L)</f>
        <v>53</v>
      </c>
      <c r="U38" s="119">
        <f>_xlfn.XLOOKUP(A38,'Migr Dates Post'!B:B,'Migr Dates Post'!M:M)</f>
        <v>12.5</v>
      </c>
      <c r="V38" s="119">
        <f>_xlfn.XLOOKUP(A38,'Migr Dates Post'!B:B,'Migr Dates Post'!N:N)</f>
        <v>-28</v>
      </c>
      <c r="W38" s="119">
        <f>_xlfn.XLOOKUP(A38,'Migration Data'!B:B,'Migration Data'!M:M)</f>
        <v>36.204000000000008</v>
      </c>
      <c r="X38" s="123">
        <f>_xlfn.XLOOKUP(A38,'Migration Data'!B:B,'Migration Data'!J:J)</f>
        <v>6788497.6866084104</v>
      </c>
      <c r="Y38" s="123">
        <f>_xlfn.XLOOKUP(A38,'Migration Data'!B:B,'Migration Data'!K:K)</f>
        <v>60.656999999999996</v>
      </c>
    </row>
    <row r="39" spans="1:25" x14ac:dyDescent="0.35">
      <c r="A39" s="12" t="s">
        <v>633</v>
      </c>
      <c r="B39" s="12" t="str">
        <f>_xlfn.XLOOKUP(A39,All!B:B,All!L:L)</f>
        <v>Migrant</v>
      </c>
      <c r="C39" s="119">
        <f>_xlfn.XLOOKUP(A39,Adcyap1!B:B,Adcyap1!G:G)</f>
        <v>7</v>
      </c>
      <c r="D39" s="119">
        <f>_xlfn.XLOOKUP(A39,Adcyap1!B:B,Adcyap1!L:L)</f>
        <v>162</v>
      </c>
      <c r="E39" s="119">
        <f>_xlfn.XLOOKUP('Adcyap1 Analysis Data'!A39,Adcyap1!B:B,Adcyap1!K:K)</f>
        <v>5</v>
      </c>
      <c r="F39" s="119">
        <f>_xlfn.XLOOKUP(A39,Adcyap1!B:B,Adcyap1!M:M,"NA")</f>
        <v>0.68969999999999998</v>
      </c>
      <c r="G39" s="119">
        <f>_xlfn.XLOOKUP(A39,'Migration Data'!B:B,'Migration Data'!F:F)</f>
        <v>49.468219742305102</v>
      </c>
      <c r="H39" s="119">
        <f>_xlfn.XLOOKUP(A39,'Migration Data'!B:B,'Migration Data'!G:G)</f>
        <v>51.042035116976201</v>
      </c>
      <c r="I39" s="119">
        <f>_xlfn.XLOOKUP(A39,'Migration Data'!B:B,'Migration Data'!H:H,"NA")</f>
        <v>22.667606098625299</v>
      </c>
      <c r="J39" s="119">
        <f>_xlfn.XLOOKUP(A39,'Migration Data'!B:B,'Migration Data'!I:I,"NA")</f>
        <v>-10.2367322250561</v>
      </c>
      <c r="K39" s="119">
        <f>_xlfn.XLOOKUP(A39,'Migr Dates Pre'!B:B,'Migr Dates Pre'!I:I)</f>
        <v>90</v>
      </c>
      <c r="L39" s="119">
        <f>_xlfn.XLOOKUP(A39,'Migr Dates Pre'!B:B,'Migr Dates Pre'!J:J)</f>
        <v>124</v>
      </c>
      <c r="M39" s="119">
        <f>_xlfn.XLOOKUP(A39,'Migr Dates Pre'!B:B,'Migr Dates Pre'!K:K)</f>
        <v>158</v>
      </c>
      <c r="N39" s="119">
        <f>_xlfn.XLOOKUP(A39,'Migr Dates Pre'!B:B,'Migr Dates Pre'!L:L)</f>
        <v>0</v>
      </c>
      <c r="O39" s="119">
        <f>_xlfn.XLOOKUP('Clock Analysis Data'!A43,'Migr Dates Pre'!B:B,'Migr Dates Pre'!M:M)</f>
        <v>-34</v>
      </c>
      <c r="P39" s="119">
        <f>_xlfn.XLOOKUP(A39,'Migr Dates Pre'!B:B,'Migr Dates Pre'!N:N)</f>
        <v>-68</v>
      </c>
      <c r="Q39" s="119">
        <f>_xlfn.XLOOKUP(A39,'Migr Dates Post'!B:B,'Migr Dates Post'!I:I)</f>
        <v>43</v>
      </c>
      <c r="R39" s="119">
        <f>_xlfn.XLOOKUP(A39,'Migr Dates Post'!B:B,'Migr Dates Post'!J:J)</f>
        <v>90.5</v>
      </c>
      <c r="S39" s="119">
        <f>_xlfn.XLOOKUP(A39,'Migr Dates Post'!B:B,'Migr Dates Post'!K:K)</f>
        <v>138</v>
      </c>
      <c r="T39" s="119">
        <f>_xlfn.XLOOKUP(A39,'Migr Dates Post'!B:B,'Migr Dates Post'!L:L)</f>
        <v>52</v>
      </c>
      <c r="U39" s="119">
        <f>_xlfn.XLOOKUP(A39,'Migr Dates Post'!B:B,'Migr Dates Post'!M:M)</f>
        <v>4.5</v>
      </c>
      <c r="V39" s="119">
        <f>_xlfn.XLOOKUP(A39,'Migr Dates Post'!B:B,'Migr Dates Post'!N:N)</f>
        <v>-43</v>
      </c>
      <c r="W39" s="119">
        <f>_xlfn.XLOOKUP(A39,'Migration Data'!B:B,'Migration Data'!M:M)</f>
        <v>29.698000000000008</v>
      </c>
      <c r="X39" s="123">
        <f>_xlfn.XLOOKUP(A39,'Migration Data'!B:B,'Migration Data'!J:J)</f>
        <v>7265611.3288900601</v>
      </c>
      <c r="Y39" s="123">
        <f>_xlfn.XLOOKUP(A39,'Migration Data'!B:B,'Migration Data'!K:K)</f>
        <v>64.531999999999996</v>
      </c>
    </row>
    <row r="40" spans="1:25" x14ac:dyDescent="0.35">
      <c r="A40" s="12" t="s">
        <v>143</v>
      </c>
      <c r="B40" s="12" t="str">
        <f>_xlfn.XLOOKUP(A40,All!B:B,All!L:L)</f>
        <v>Migrant</v>
      </c>
      <c r="C40" s="119">
        <f>_xlfn.XLOOKUP(A40,Adcyap1!B:B,Adcyap1!G:G)</f>
        <v>2</v>
      </c>
      <c r="D40" s="119">
        <f>_xlfn.XLOOKUP(A40,Adcyap1!B:B,Adcyap1!L:L)</f>
        <v>169</v>
      </c>
      <c r="E40" s="119">
        <f>_xlfn.XLOOKUP('Adcyap1 Analysis Data'!A40,Adcyap1!B:B,Adcyap1!K:K)</f>
        <v>13</v>
      </c>
      <c r="F40" s="119">
        <f>_xlfn.XLOOKUP(A40,Adcyap1!B:B,Adcyap1!M:M,"NA")</f>
        <v>0.77139999999999997</v>
      </c>
      <c r="G40" s="119">
        <f>_xlfn.XLOOKUP(A40,'Migration Data'!B:B,'Migration Data'!F:F)</f>
        <v>48.859523767949</v>
      </c>
      <c r="H40" s="119">
        <f>_xlfn.XLOOKUP(A40,'Migration Data'!B:B,'Migration Data'!G:G)</f>
        <v>53.956388264069403</v>
      </c>
      <c r="I40" s="119">
        <f>_xlfn.XLOOKUP(A40,'Migration Data'!B:B,'Migration Data'!H:H,"NA")</f>
        <v>18.739238935880799</v>
      </c>
      <c r="J40" s="119">
        <f>_xlfn.XLOOKUP(A40,'Migration Data'!B:B,'Migration Data'!I:I,"NA")</f>
        <v>10.7383965081572</v>
      </c>
      <c r="K40" s="119">
        <f>_xlfn.XLOOKUP(A40,'Migr Dates Pre'!B:B,'Migr Dates Pre'!I:I)</f>
        <v>63</v>
      </c>
      <c r="L40" s="119">
        <f>_xlfn.XLOOKUP(A40,'Migr Dates Pre'!B:B,'Migr Dates Pre'!J:J)</f>
        <v>108.5</v>
      </c>
      <c r="M40" s="119">
        <f>_xlfn.XLOOKUP(A40,'Migr Dates Pre'!B:B,'Migr Dates Pre'!K:K)</f>
        <v>154</v>
      </c>
      <c r="N40" s="119">
        <f>_xlfn.XLOOKUP(A40,'Migr Dates Pre'!B:B,'Migr Dates Pre'!L:L)</f>
        <v>27</v>
      </c>
      <c r="O40" s="119">
        <f>_xlfn.XLOOKUP('Clock Analysis Data'!A44,'Migr Dates Pre'!B:B,'Migr Dates Pre'!M:M)</f>
        <v>-18.5</v>
      </c>
      <c r="P40" s="119">
        <f>_xlfn.XLOOKUP(A40,'Migr Dates Pre'!B:B,'Migr Dates Pre'!N:N)</f>
        <v>-64</v>
      </c>
      <c r="Q40" s="119">
        <f>_xlfn.XLOOKUP(A40,'Migr Dates Post'!B:B,'Migr Dates Post'!I:I)</f>
        <v>44</v>
      </c>
      <c r="R40" s="119">
        <f>_xlfn.XLOOKUP(A40,'Migr Dates Post'!B:B,'Migr Dates Post'!J:J)</f>
        <v>103.5</v>
      </c>
      <c r="S40" s="119">
        <f>_xlfn.XLOOKUP(A40,'Migr Dates Post'!B:B,'Migr Dates Post'!K:K)</f>
        <v>163</v>
      </c>
      <c r="T40" s="119">
        <f>_xlfn.XLOOKUP(A40,'Migr Dates Post'!B:B,'Migr Dates Post'!L:L)</f>
        <v>51</v>
      </c>
      <c r="U40" s="119">
        <f>_xlfn.XLOOKUP(A40,'Migr Dates Post'!B:B,'Migr Dates Post'!M:M)</f>
        <v>-8.5</v>
      </c>
      <c r="V40" s="119">
        <f>_xlfn.XLOOKUP(A40,'Migr Dates Post'!B:B,'Migr Dates Post'!N:N)</f>
        <v>-68</v>
      </c>
      <c r="W40" s="119">
        <f>_xlfn.XLOOKUP(A40,'Migration Data'!B:B,'Migration Data'!M:M)</f>
        <v>38.659999999999997</v>
      </c>
      <c r="X40" s="123">
        <f>_xlfn.XLOOKUP(A40,'Migration Data'!B:B,'Migration Data'!J:J)</f>
        <v>5485769.5557575496</v>
      </c>
      <c r="Y40" s="123">
        <f>_xlfn.XLOOKUP(A40,'Migration Data'!B:B,'Migration Data'!K:K)</f>
        <v>49.131999999999998</v>
      </c>
    </row>
    <row r="41" spans="1:25" x14ac:dyDescent="0.35">
      <c r="A41" s="12" t="s">
        <v>91</v>
      </c>
      <c r="B41" s="12" t="str">
        <f>_xlfn.XLOOKUP(A41,All!B:B,All!L:L)</f>
        <v>Migrant</v>
      </c>
      <c r="C41" s="119">
        <f>_xlfn.XLOOKUP(A41,Adcyap1!B:B,Adcyap1!G:G)</f>
        <v>1</v>
      </c>
      <c r="D41" s="119">
        <f>_xlfn.XLOOKUP(A41,Adcyap1!B:B,Adcyap1!L:L)</f>
        <v>162</v>
      </c>
      <c r="E41" s="119">
        <f>_xlfn.XLOOKUP('Adcyap1 Analysis Data'!A41,Adcyap1!B:B,Adcyap1!K:K)</f>
        <v>5</v>
      </c>
      <c r="F41" s="119">
        <f>_xlfn.XLOOKUP(A41,Adcyap1!B:B,Adcyap1!M:M,"NA")</f>
        <v>0.55169999999999997</v>
      </c>
      <c r="G41" s="119">
        <f>_xlfn.XLOOKUP(A41,'Migration Data'!B:B,'Migration Data'!F:F)</f>
        <v>28.5961215931795</v>
      </c>
      <c r="H41" s="119">
        <f>_xlfn.XLOOKUP(A41,'Migration Data'!B:B,'Migration Data'!G:G)</f>
        <v>54.250556076670598</v>
      </c>
      <c r="I41" s="119">
        <f>_xlfn.XLOOKUP(A41,'Migration Data'!B:B,'Migration Data'!H:H,"NA")</f>
        <v>13.039747332146799</v>
      </c>
      <c r="J41" s="119">
        <f>_xlfn.XLOOKUP(A41,'Migration Data'!B:B,'Migration Data'!I:I,"NA")</f>
        <v>5.6054804778265499</v>
      </c>
      <c r="K41" s="119">
        <f>_xlfn.XLOOKUP(A41,'Migr Dates Pre'!B:B,'Migr Dates Pre'!I:I)</f>
        <v>76</v>
      </c>
      <c r="L41" s="119">
        <f>_xlfn.XLOOKUP(A41,'Migr Dates Pre'!B:B,'Migr Dates Pre'!J:J)</f>
        <v>107</v>
      </c>
      <c r="M41" s="119">
        <f>_xlfn.XLOOKUP(A41,'Migr Dates Pre'!B:B,'Migr Dates Pre'!K:K)</f>
        <v>138</v>
      </c>
      <c r="N41" s="119">
        <f>_xlfn.XLOOKUP(A41,'Migr Dates Pre'!B:B,'Migr Dates Pre'!L:L)</f>
        <v>14</v>
      </c>
      <c r="O41" s="119">
        <f>_xlfn.XLOOKUP('Clock Analysis Data'!A45,'Migr Dates Pre'!B:B,'Migr Dates Pre'!M:M)</f>
        <v>-17</v>
      </c>
      <c r="P41" s="119">
        <f>_xlfn.XLOOKUP(A41,'Migr Dates Pre'!B:B,'Migr Dates Pre'!N:N)</f>
        <v>-48</v>
      </c>
      <c r="Q41" s="119">
        <f>_xlfn.XLOOKUP(A41,'Migr Dates Post'!B:B,'Migr Dates Post'!I:I)</f>
        <v>38</v>
      </c>
      <c r="R41" s="119">
        <f>_xlfn.XLOOKUP(A41,'Migr Dates Post'!B:B,'Migr Dates Post'!J:J)</f>
        <v>94.5</v>
      </c>
      <c r="S41" s="119">
        <f>_xlfn.XLOOKUP(A41,'Migr Dates Post'!B:B,'Migr Dates Post'!K:K)</f>
        <v>151</v>
      </c>
      <c r="T41" s="119">
        <f>_xlfn.XLOOKUP(A41,'Migr Dates Post'!B:B,'Migr Dates Post'!L:L)</f>
        <v>57</v>
      </c>
      <c r="U41" s="119">
        <f>_xlfn.XLOOKUP(A41,'Migr Dates Post'!B:B,'Migr Dates Post'!M:M)</f>
        <v>0.5</v>
      </c>
      <c r="V41" s="119">
        <f>_xlfn.XLOOKUP(A41,'Migr Dates Post'!B:B,'Migr Dates Post'!N:N)</f>
        <v>-56</v>
      </c>
      <c r="W41" s="119">
        <f>_xlfn.XLOOKUP(A41,'Migration Data'!B:B,'Migration Data'!M:M)</f>
        <v>20.718999999999994</v>
      </c>
      <c r="X41" s="123">
        <f>_xlfn.XLOOKUP(A41,'Migration Data'!B:B,'Migration Data'!J:J)</f>
        <v>5573739.41397346</v>
      </c>
      <c r="Y41" s="123">
        <f>_xlfn.XLOOKUP(A41,'Migration Data'!B:B,'Migration Data'!K:K)</f>
        <v>50.154000000000003</v>
      </c>
    </row>
    <row r="42" spans="1:25" x14ac:dyDescent="0.35">
      <c r="A42" s="12" t="s">
        <v>86</v>
      </c>
      <c r="B42" s="12" t="str">
        <f>_xlfn.XLOOKUP(A42,All!B:B,All!L:L)</f>
        <v>Migrant</v>
      </c>
      <c r="C42" s="119">
        <f>_xlfn.XLOOKUP(A42,Adcyap1!B:B,Adcyap1!G:G)</f>
        <v>3</v>
      </c>
      <c r="D42" s="119">
        <f>_xlfn.XLOOKUP(A42,Adcyap1!B:B,Adcyap1!L:L)</f>
        <v>176</v>
      </c>
      <c r="E42" s="119">
        <f>_xlfn.XLOOKUP('Adcyap1 Analysis Data'!A42,Adcyap1!B:B,Adcyap1!K:K)</f>
        <v>8</v>
      </c>
      <c r="F42" s="119">
        <f>_xlfn.XLOOKUP(A42,Adcyap1!B:B,Adcyap1!M:M,"NA")</f>
        <v>0.72219999999999995</v>
      </c>
      <c r="G42" s="119">
        <f>_xlfn.XLOOKUP(A42,'Migration Data'!B:B,'Migration Data'!F:F)</f>
        <v>15.834253685332699</v>
      </c>
      <c r="H42" s="119">
        <f>_xlfn.XLOOKUP(A42,'Migration Data'!B:B,'Migration Data'!G:G)</f>
        <v>38.629611869942302</v>
      </c>
      <c r="I42" s="119">
        <f>_xlfn.XLOOKUP(A42,'Migration Data'!B:B,'Migration Data'!H:H,"NA")</f>
        <v>13.648268420424399</v>
      </c>
      <c r="J42" s="119">
        <f>_xlfn.XLOOKUP(A42,'Migration Data'!B:B,'Migration Data'!I:I,"NA")</f>
        <v>10.050171357076801</v>
      </c>
      <c r="K42" s="119">
        <f>_xlfn.XLOOKUP(A42,'Migr Dates Pre'!B:B,'Migr Dates Pre'!I:I)</f>
        <v>42</v>
      </c>
      <c r="L42" s="119">
        <f>_xlfn.XLOOKUP(A42,'Migr Dates Pre'!B:B,'Migr Dates Pre'!J:J)</f>
        <v>98</v>
      </c>
      <c r="M42" s="119">
        <f>_xlfn.XLOOKUP(A42,'Migr Dates Pre'!B:B,'Migr Dates Pre'!K:K)</f>
        <v>154</v>
      </c>
      <c r="N42" s="119">
        <f>_xlfn.XLOOKUP(A42,'Migr Dates Pre'!B:B,'Migr Dates Pre'!L:L)</f>
        <v>48</v>
      </c>
      <c r="O42" s="119">
        <f>_xlfn.XLOOKUP('Clock Analysis Data'!A46,'Migr Dates Pre'!B:B,'Migr Dates Pre'!M:M)</f>
        <v>-8</v>
      </c>
      <c r="P42" s="119">
        <f>_xlfn.XLOOKUP(A42,'Migr Dates Pre'!B:B,'Migr Dates Pre'!N:N)</f>
        <v>-64</v>
      </c>
      <c r="Q42" s="119">
        <f>_xlfn.XLOOKUP(A42,'Migr Dates Post'!B:B,'Migr Dates Post'!I:I)</f>
        <v>51</v>
      </c>
      <c r="R42" s="119">
        <f>_xlfn.XLOOKUP(A42,'Migr Dates Post'!B:B,'Migr Dates Post'!J:J)</f>
        <v>85</v>
      </c>
      <c r="S42" s="119">
        <f>_xlfn.XLOOKUP(A42,'Migr Dates Post'!B:B,'Migr Dates Post'!K:K)</f>
        <v>119</v>
      </c>
      <c r="T42" s="119">
        <f>_xlfn.XLOOKUP(A42,'Migr Dates Post'!B:B,'Migr Dates Post'!L:L)</f>
        <v>44</v>
      </c>
      <c r="U42" s="119">
        <f>_xlfn.XLOOKUP(A42,'Migr Dates Post'!B:B,'Migr Dates Post'!M:M)</f>
        <v>10</v>
      </c>
      <c r="V42" s="119">
        <f>_xlfn.XLOOKUP(A42,'Migr Dates Post'!B:B,'Migr Dates Post'!N:N)</f>
        <v>-24</v>
      </c>
      <c r="W42" s="119">
        <f>_xlfn.XLOOKUP(A42,'Migration Data'!B:B,'Migration Data'!M:M)</f>
        <v>5.367999999999995</v>
      </c>
      <c r="X42" s="123">
        <f>_xlfn.XLOOKUP(A42,'Migration Data'!B:B,'Migration Data'!J:J)</f>
        <v>3173482.8495040801</v>
      </c>
      <c r="Y42" s="123">
        <f>_xlfn.XLOOKUP(A42,'Migration Data'!B:B,'Migration Data'!K:K)</f>
        <v>28.457000000000001</v>
      </c>
    </row>
    <row r="43" spans="1:25" x14ac:dyDescent="0.35">
      <c r="A43" s="12" t="s">
        <v>148</v>
      </c>
      <c r="B43" s="12" t="str">
        <f>_xlfn.XLOOKUP(A43,All!B:B,All!L:L)</f>
        <v>Migrant</v>
      </c>
      <c r="C43" s="119">
        <f>_xlfn.XLOOKUP(A43,Adcyap1!B:B,Adcyap1!G:G)</f>
        <v>1</v>
      </c>
      <c r="D43" s="119">
        <f>_xlfn.XLOOKUP(A43,Adcyap1!B:B,Adcyap1!L:L)</f>
        <v>159</v>
      </c>
      <c r="E43" s="119">
        <f>_xlfn.XLOOKUP('Adcyap1 Analysis Data'!A43,Adcyap1!B:B,Adcyap1!K:K)</f>
        <v>7</v>
      </c>
      <c r="F43" s="119">
        <f>_xlfn.XLOOKUP(A43,Adcyap1!B:B,Adcyap1!M:M,"NA")</f>
        <v>0.9143</v>
      </c>
      <c r="G43" s="119">
        <f>_xlfn.XLOOKUP(A43,'Migration Data'!B:B,'Migration Data'!F:F)</f>
        <v>-95.262968282800699</v>
      </c>
      <c r="H43" s="119">
        <f>_xlfn.XLOOKUP(A43,'Migration Data'!B:B,'Migration Data'!G:G)</f>
        <v>52.157011536309597</v>
      </c>
      <c r="I43" s="119">
        <f>_xlfn.XLOOKUP(A43,'Migration Data'!B:B,'Migration Data'!H:H,"NA")</f>
        <v>-86.595350025508495</v>
      </c>
      <c r="J43" s="119">
        <f>_xlfn.XLOOKUP(A43,'Migration Data'!B:B,'Migration Data'!I:I,"NA")</f>
        <v>16.338693824161801</v>
      </c>
      <c r="K43" s="119">
        <f>_xlfn.XLOOKUP(A43,'Migr Dates Pre'!B:B,'Migr Dates Pre'!I:I)</f>
        <v>105</v>
      </c>
      <c r="L43" s="119">
        <f>_xlfn.XLOOKUP(A43,'Migr Dates Pre'!B:B,'Migr Dates Pre'!J:J)</f>
        <v>136.5</v>
      </c>
      <c r="M43" s="119">
        <f>_xlfn.XLOOKUP(A43,'Migr Dates Pre'!B:B,'Migr Dates Pre'!K:K)</f>
        <v>168</v>
      </c>
      <c r="N43" s="119">
        <f>_xlfn.XLOOKUP(A43,'Migr Dates Pre'!B:B,'Migr Dates Pre'!L:L)</f>
        <v>-15</v>
      </c>
      <c r="O43" s="119">
        <f>_xlfn.XLOOKUP('Clock Analysis Data'!A47,'Migr Dates Pre'!B:B,'Migr Dates Pre'!M:M)</f>
        <v>-46.5</v>
      </c>
      <c r="P43" s="119">
        <f>_xlfn.XLOOKUP(A43,'Migr Dates Pre'!B:B,'Migr Dates Pre'!N:N)</f>
        <v>-78</v>
      </c>
      <c r="Q43" s="119">
        <f>_xlfn.XLOOKUP(A43,'Migr Dates Post'!B:B,'Migr Dates Post'!I:I)</f>
        <v>51</v>
      </c>
      <c r="R43" s="119">
        <f>_xlfn.XLOOKUP(A43,'Migr Dates Post'!B:B,'Migr Dates Post'!J:J)</f>
        <v>100</v>
      </c>
      <c r="S43" s="119">
        <f>_xlfn.XLOOKUP(A43,'Migr Dates Post'!B:B,'Migr Dates Post'!K:K)</f>
        <v>149</v>
      </c>
      <c r="T43" s="119">
        <f>_xlfn.XLOOKUP(A43,'Migr Dates Post'!B:B,'Migr Dates Post'!L:L)</f>
        <v>44</v>
      </c>
      <c r="U43" s="119">
        <f>_xlfn.XLOOKUP(A43,'Migr Dates Post'!B:B,'Migr Dates Post'!M:M)</f>
        <v>-5</v>
      </c>
      <c r="V43" s="119">
        <f>_xlfn.XLOOKUP(A43,'Migr Dates Post'!B:B,'Migr Dates Post'!N:N)</f>
        <v>-54</v>
      </c>
      <c r="W43" s="119">
        <f>_xlfn.XLOOKUP(A43,'Migration Data'!B:B,'Migration Data'!M:M)</f>
        <v>14.950999999999993</v>
      </c>
      <c r="X43" s="123">
        <f>_xlfn.XLOOKUP(A43,'Migration Data'!B:B,'Migration Data'!J:J)</f>
        <v>4046791.1413004999</v>
      </c>
      <c r="Y43" s="123">
        <f>_xlfn.XLOOKUP(A43,'Migration Data'!B:B,'Migration Data'!K:K)</f>
        <v>36.375</v>
      </c>
    </row>
    <row r="44" spans="1:25" x14ac:dyDescent="0.35">
      <c r="A44" s="12" t="s">
        <v>150</v>
      </c>
      <c r="B44" s="12" t="str">
        <f>_xlfn.XLOOKUP(A44,All!B:B,All!L:L)</f>
        <v>Partial</v>
      </c>
      <c r="C44" s="119">
        <f>_xlfn.XLOOKUP(A44,Adcyap1!B:B,Adcyap1!G:G)</f>
        <v>13</v>
      </c>
      <c r="D44" s="119">
        <f>_xlfn.XLOOKUP(A44,Adcyap1!B:B,Adcyap1!L:L)</f>
        <v>159</v>
      </c>
      <c r="E44" s="119">
        <f>_xlfn.XLOOKUP('Adcyap1 Analysis Data'!A44,Adcyap1!B:B,Adcyap1!K:K)</f>
        <v>6</v>
      </c>
      <c r="F44" s="119">
        <f>_xlfn.XLOOKUP(A44,Adcyap1!B:B,Adcyap1!M:M,"NA")</f>
        <v>0.7419</v>
      </c>
      <c r="G44" s="119">
        <f>_xlfn.XLOOKUP(A44,'Migration Data'!B:B,'Migration Data'!F:F)</f>
        <v>-101.013970314308</v>
      </c>
      <c r="H44" s="119">
        <f>_xlfn.XLOOKUP(A44,'Migration Data'!B:B,'Migration Data'!G:G)</f>
        <v>46.336031679685298</v>
      </c>
      <c r="I44" s="119">
        <f>_xlfn.XLOOKUP(A44,'Migration Data'!B:B,'Migration Data'!H:H,"NA")</f>
        <v>-96.565124511586902</v>
      </c>
      <c r="J44" s="119">
        <f>_xlfn.XLOOKUP(A44,'Migration Data'!B:B,'Migration Data'!I:I,"NA")</f>
        <v>20.0109252930678</v>
      </c>
      <c r="K44" s="119">
        <f>_xlfn.XLOOKUP(A44,'Migr Dates Pre'!B:B,'Migr Dates Pre'!I:I)</f>
        <v>63</v>
      </c>
      <c r="L44" s="119">
        <f>_xlfn.XLOOKUP(A44,'Migr Dates Pre'!B:B,'Migr Dates Pre'!J:J)</f>
        <v>112</v>
      </c>
      <c r="M44" s="119">
        <f>_xlfn.XLOOKUP(A44,'Migr Dates Pre'!B:B,'Migr Dates Pre'!K:K)</f>
        <v>161</v>
      </c>
      <c r="N44" s="119">
        <f>_xlfn.XLOOKUP(A44,'Migr Dates Pre'!B:B,'Migr Dates Pre'!L:L)</f>
        <v>27</v>
      </c>
      <c r="O44" s="119">
        <f>_xlfn.XLOOKUP('Clock Analysis Data'!A48,'Migr Dates Pre'!B:B,'Migr Dates Pre'!M:M)</f>
        <v>-22</v>
      </c>
      <c r="P44" s="119">
        <f>_xlfn.XLOOKUP(A44,'Migr Dates Pre'!B:B,'Migr Dates Pre'!N:N)</f>
        <v>-71</v>
      </c>
      <c r="Q44" s="119">
        <f>_xlfn.XLOOKUP(A44,'Migr Dates Post'!B:B,'Migr Dates Post'!I:I)</f>
        <v>58</v>
      </c>
      <c r="R44" s="119">
        <f>_xlfn.XLOOKUP(A44,'Migr Dates Post'!B:B,'Migr Dates Post'!J:J)</f>
        <v>110.5</v>
      </c>
      <c r="S44" s="119">
        <f>_xlfn.XLOOKUP(A44,'Migr Dates Post'!B:B,'Migr Dates Post'!K:K)</f>
        <v>163</v>
      </c>
      <c r="T44" s="119">
        <f>_xlfn.XLOOKUP(A44,'Migr Dates Post'!B:B,'Migr Dates Post'!L:L)</f>
        <v>37</v>
      </c>
      <c r="U44" s="119">
        <f>_xlfn.XLOOKUP(A44,'Migr Dates Post'!B:B,'Migr Dates Post'!M:M)</f>
        <v>-15.5</v>
      </c>
      <c r="V44" s="119">
        <f>_xlfn.XLOOKUP(A44,'Migr Dates Post'!B:B,'Migr Dates Post'!N:N)</f>
        <v>-68</v>
      </c>
      <c r="W44" s="119">
        <f>_xlfn.XLOOKUP(A44,'Migration Data'!B:B,'Migration Data'!M:M)</f>
        <v>9.9430000000000121</v>
      </c>
      <c r="X44" s="123">
        <f>_xlfn.XLOOKUP(A44,'Migration Data'!B:B,'Migration Data'!J:J)</f>
        <v>2948007.29578749</v>
      </c>
      <c r="Y44" s="123">
        <f>_xlfn.XLOOKUP(A44,'Migration Data'!B:B,'Migration Data'!K:K)</f>
        <v>26.48</v>
      </c>
    </row>
    <row r="45" spans="1:25" x14ac:dyDescent="0.35">
      <c r="A45" s="12" t="s">
        <v>152</v>
      </c>
      <c r="B45" s="12" t="str">
        <f>_xlfn.XLOOKUP(A45,All!B:B,All!L:L)</f>
        <v>Migrant</v>
      </c>
      <c r="C45" s="119">
        <f>_xlfn.XLOOKUP(A45,Adcyap1!B:B,Adcyap1!G:G)</f>
        <v>1</v>
      </c>
      <c r="D45" s="119">
        <f>_xlfn.XLOOKUP(A45,Adcyap1!B:B,Adcyap1!L:L)</f>
        <v>161</v>
      </c>
      <c r="E45" s="119">
        <f>_xlfn.XLOOKUP('Adcyap1 Analysis Data'!A45,Adcyap1!B:B,Adcyap1!K:K)</f>
        <v>7</v>
      </c>
      <c r="F45" s="119">
        <f>_xlfn.XLOOKUP(A45,Adcyap1!B:B,Adcyap1!M:M,"NA")</f>
        <v>0.77780000000000005</v>
      </c>
      <c r="G45" s="119">
        <f>_xlfn.XLOOKUP(A45,'Migration Data'!B:B,'Migration Data'!F:F)</f>
        <v>-97.663201115776701</v>
      </c>
      <c r="H45" s="119">
        <f>_xlfn.XLOOKUP(A45,'Migration Data'!B:B,'Migration Data'!G:G)</f>
        <v>47.856840347780498</v>
      </c>
      <c r="I45" s="119">
        <f>_xlfn.XLOOKUP(A45,'Migration Data'!B:B,'Migration Data'!H:H,"NA")</f>
        <v>-76.252990722843506</v>
      </c>
      <c r="J45" s="119">
        <f>_xlfn.XLOOKUP(A45,'Migration Data'!B:B,'Migration Data'!I:I,"NA")</f>
        <v>9.0502929694450192</v>
      </c>
      <c r="K45" s="119">
        <f>_xlfn.XLOOKUP(A45,'Migr Dates Pre'!B:B,'Migr Dates Pre'!I:I)</f>
        <v>98</v>
      </c>
      <c r="L45" s="119">
        <f>_xlfn.XLOOKUP(A45,'Migr Dates Pre'!B:B,'Migr Dates Pre'!J:J)</f>
        <v>136.5</v>
      </c>
      <c r="M45" s="119">
        <f>_xlfn.XLOOKUP(A45,'Migr Dates Pre'!B:B,'Migr Dates Pre'!K:K)</f>
        <v>175</v>
      </c>
      <c r="N45" s="119">
        <f>_xlfn.XLOOKUP(A45,'Migr Dates Pre'!B:B,'Migr Dates Pre'!L:L)</f>
        <v>-8</v>
      </c>
      <c r="O45" s="119">
        <f>_xlfn.XLOOKUP('Clock Analysis Data'!A49,'Migr Dates Pre'!B:B,'Migr Dates Pre'!M:M)</f>
        <v>-46.5</v>
      </c>
      <c r="P45" s="119">
        <f>_xlfn.XLOOKUP(A45,'Migr Dates Pre'!B:B,'Migr Dates Pre'!N:N)</f>
        <v>-85</v>
      </c>
      <c r="Q45" s="119">
        <f>_xlfn.XLOOKUP(A45,'Migr Dates Post'!B:B,'Migr Dates Post'!I:I)</f>
        <v>30</v>
      </c>
      <c r="R45" s="119">
        <f>_xlfn.XLOOKUP(A45,'Migr Dates Post'!B:B,'Migr Dates Post'!J:J)</f>
        <v>93</v>
      </c>
      <c r="S45" s="119">
        <f>_xlfn.XLOOKUP(A45,'Migr Dates Post'!B:B,'Migr Dates Post'!K:K)</f>
        <v>156</v>
      </c>
      <c r="T45" s="119">
        <f>_xlfn.XLOOKUP(A45,'Migr Dates Post'!B:B,'Migr Dates Post'!L:L)</f>
        <v>65</v>
      </c>
      <c r="U45" s="119">
        <f>_xlfn.XLOOKUP(A45,'Migr Dates Post'!B:B,'Migr Dates Post'!M:M)</f>
        <v>2</v>
      </c>
      <c r="V45" s="119">
        <f>_xlfn.XLOOKUP(A45,'Migr Dates Post'!B:B,'Migr Dates Post'!N:N)</f>
        <v>-61</v>
      </c>
      <c r="W45" s="119">
        <f>_xlfn.XLOOKUP(A45,'Migration Data'!B:B,'Migration Data'!M:M)</f>
        <v>32.836999999999989</v>
      </c>
      <c r="X45" s="123">
        <f>_xlfn.XLOOKUP(A45,'Migration Data'!B:B,'Migration Data'!J:J)</f>
        <v>4750410.01066997</v>
      </c>
      <c r="Y45" s="123">
        <f>_xlfn.XLOOKUP(A45,'Migration Data'!B:B,'Migration Data'!K:K)</f>
        <v>43.024999999999999</v>
      </c>
    </row>
    <row r="46" spans="1:25" x14ac:dyDescent="0.35">
      <c r="A46" s="12" t="s">
        <v>154</v>
      </c>
      <c r="B46" s="12" t="str">
        <f>_xlfn.XLOOKUP(A46,All!B:B,All!L:L)</f>
        <v>Migrant</v>
      </c>
      <c r="C46" s="119">
        <f>_xlfn.XLOOKUP(A46,Adcyap1!B:B,Adcyap1!G:G)</f>
        <v>1</v>
      </c>
      <c r="D46" s="119">
        <f>_xlfn.XLOOKUP(A46,Adcyap1!B:B,Adcyap1!L:L)</f>
        <v>161</v>
      </c>
      <c r="E46" s="119">
        <f>_xlfn.XLOOKUP('Adcyap1 Analysis Data'!A46,Adcyap1!B:B,Adcyap1!K:K)</f>
        <v>8</v>
      </c>
      <c r="F46" s="119">
        <f>_xlfn.XLOOKUP(A46,Adcyap1!B:B,Adcyap1!M:M,"NA")</f>
        <v>0.78120000000000001</v>
      </c>
      <c r="G46" s="119">
        <f>_xlfn.XLOOKUP(A46,'Migration Data'!B:B,'Migration Data'!F:F)</f>
        <v>-95.732923634032701</v>
      </c>
      <c r="H46" s="119">
        <f>_xlfn.XLOOKUP(A46,'Migration Data'!B:B,'Migration Data'!G:G)</f>
        <v>54.040267168732598</v>
      </c>
      <c r="I46" s="119">
        <f>_xlfn.XLOOKUP(A46,'Migration Data'!B:B,'Migration Data'!H:H,"NA")</f>
        <v>-93.5462381439079</v>
      </c>
      <c r="J46" s="119">
        <f>_xlfn.XLOOKUP(A46,'Migration Data'!B:B,'Migration Data'!I:I,"NA")</f>
        <v>35.425804120707603</v>
      </c>
      <c r="K46" s="119">
        <f>_xlfn.XLOOKUP(A46,'Migr Dates Pre'!B:B,'Migr Dates Pre'!I:I)</f>
        <v>91</v>
      </c>
      <c r="L46" s="119">
        <f>_xlfn.XLOOKUP(A46,'Migr Dates Pre'!B:B,'Migr Dates Pre'!J:J)</f>
        <v>126</v>
      </c>
      <c r="M46" s="119">
        <f>_xlfn.XLOOKUP(A46,'Migr Dates Pre'!B:B,'Migr Dates Pre'!K:K)</f>
        <v>161</v>
      </c>
      <c r="N46" s="119">
        <f>_xlfn.XLOOKUP(A46,'Migr Dates Pre'!B:B,'Migr Dates Pre'!L:L)</f>
        <v>-1</v>
      </c>
      <c r="O46" s="119">
        <f>_xlfn.XLOOKUP('Clock Analysis Data'!A50,'Migr Dates Pre'!B:B,'Migr Dates Pre'!M:M)</f>
        <v>-36</v>
      </c>
      <c r="P46" s="119">
        <f>_xlfn.XLOOKUP(A46,'Migr Dates Pre'!B:B,'Migr Dates Pre'!N:N)</f>
        <v>-71</v>
      </c>
      <c r="Q46" s="119">
        <f>_xlfn.XLOOKUP(A46,'Migr Dates Post'!B:B,'Migr Dates Post'!I:I)</f>
        <v>72</v>
      </c>
      <c r="R46" s="119">
        <f>_xlfn.XLOOKUP(A46,'Migr Dates Post'!B:B,'Migr Dates Post'!J:J)</f>
        <v>121</v>
      </c>
      <c r="S46" s="119">
        <f>_xlfn.XLOOKUP(A46,'Migr Dates Post'!B:B,'Migr Dates Post'!K:K)</f>
        <v>170</v>
      </c>
      <c r="T46" s="119">
        <f>_xlfn.XLOOKUP(A46,'Migr Dates Post'!B:B,'Migr Dates Post'!L:L)</f>
        <v>23</v>
      </c>
      <c r="U46" s="119">
        <f>_xlfn.XLOOKUP(A46,'Migr Dates Post'!B:B,'Migr Dates Post'!M:M)</f>
        <v>-26</v>
      </c>
      <c r="V46" s="119">
        <f>_xlfn.XLOOKUP(A46,'Migr Dates Post'!B:B,'Migr Dates Post'!N:N)</f>
        <v>-75</v>
      </c>
      <c r="W46" s="119">
        <f>_xlfn.XLOOKUP(A46,'Migration Data'!B:B,'Migration Data'!M:M)</f>
        <v>5.9919999999999902</v>
      </c>
      <c r="X46" s="123">
        <f>_xlfn.XLOOKUP(A46,'Migration Data'!B:B,'Migration Data'!J:J)</f>
        <v>2075550.4162659401</v>
      </c>
      <c r="Y46" s="123">
        <f>_xlfn.XLOOKUP(A46,'Migration Data'!B:B,'Migration Data'!K:K)</f>
        <v>18.986000000000001</v>
      </c>
    </row>
    <row r="47" spans="1:25" x14ac:dyDescent="0.35">
      <c r="A47" s="12" t="s">
        <v>156</v>
      </c>
      <c r="B47" s="12" t="str">
        <f>_xlfn.XLOOKUP(A47,All!B:B,All!L:L)</f>
        <v>Migrant</v>
      </c>
      <c r="C47" s="119">
        <f>_xlfn.XLOOKUP(A47,Adcyap1!B:B,Adcyap1!G:G)</f>
        <v>9</v>
      </c>
      <c r="D47" s="119">
        <f>_xlfn.XLOOKUP(A47,Adcyap1!B:B,Adcyap1!L:L)</f>
        <v>165</v>
      </c>
      <c r="E47" s="119">
        <f>_xlfn.XLOOKUP('Adcyap1 Analysis Data'!A47,Adcyap1!B:B,Adcyap1!K:K)</f>
        <v>7</v>
      </c>
      <c r="F47" s="119">
        <f>_xlfn.XLOOKUP(A47,Adcyap1!B:B,Adcyap1!M:M,"NA")</f>
        <v>0.83330000000000004</v>
      </c>
      <c r="G47" s="119">
        <f>_xlfn.XLOOKUP(A47,'Migration Data'!B:B,'Migration Data'!F:F)</f>
        <v>-107.223902219802</v>
      </c>
      <c r="H47" s="119">
        <f>_xlfn.XLOOKUP(A47,'Migration Data'!B:B,'Migration Data'!G:G)</f>
        <v>51.7956050518711</v>
      </c>
      <c r="I47" s="119">
        <f>_xlfn.XLOOKUP(A47,'Migration Data'!B:B,'Migration Data'!H:H,"NA")</f>
        <v>-97.140383668145702</v>
      </c>
      <c r="J47" s="119">
        <f>_xlfn.XLOOKUP(A47,'Migration Data'!B:B,'Migration Data'!I:I,"NA")</f>
        <v>31.306587995565799</v>
      </c>
      <c r="K47" s="119">
        <f>_xlfn.XLOOKUP(A47,'Migr Dates Pre'!B:B,'Migr Dates Pre'!I:I)</f>
        <v>77</v>
      </c>
      <c r="L47" s="119">
        <f>_xlfn.XLOOKUP(A47,'Migr Dates Pre'!B:B,'Migr Dates Pre'!J:J)</f>
        <v>119</v>
      </c>
      <c r="M47" s="119">
        <f>_xlfn.XLOOKUP(A47,'Migr Dates Pre'!B:B,'Migr Dates Pre'!K:K)</f>
        <v>161</v>
      </c>
      <c r="N47" s="119">
        <f>_xlfn.XLOOKUP(A47,'Migr Dates Pre'!B:B,'Migr Dates Pre'!L:L)</f>
        <v>13</v>
      </c>
      <c r="O47" s="119">
        <f>_xlfn.XLOOKUP('Clock Analysis Data'!A51,'Migr Dates Pre'!B:B,'Migr Dates Pre'!M:M)</f>
        <v>-29</v>
      </c>
      <c r="P47" s="119">
        <f>_xlfn.XLOOKUP(A47,'Migr Dates Pre'!B:B,'Migr Dates Pre'!N:N)</f>
        <v>-71</v>
      </c>
      <c r="Q47" s="119">
        <f>_xlfn.XLOOKUP(A47,'Migr Dates Post'!B:B,'Migr Dates Post'!I:I)</f>
        <v>65</v>
      </c>
      <c r="R47" s="119">
        <f>_xlfn.XLOOKUP(A47,'Migr Dates Post'!B:B,'Migr Dates Post'!J:J)</f>
        <v>114</v>
      </c>
      <c r="S47" s="119">
        <f>_xlfn.XLOOKUP(A47,'Migr Dates Post'!B:B,'Migr Dates Post'!K:K)</f>
        <v>163</v>
      </c>
      <c r="T47" s="119">
        <f>_xlfn.XLOOKUP(A47,'Migr Dates Post'!B:B,'Migr Dates Post'!L:L)</f>
        <v>30</v>
      </c>
      <c r="U47" s="119">
        <f>_xlfn.XLOOKUP(A47,'Migr Dates Post'!B:B,'Migr Dates Post'!M:M)</f>
        <v>-19</v>
      </c>
      <c r="V47" s="119">
        <f>_xlfn.XLOOKUP(A47,'Migr Dates Post'!B:B,'Migr Dates Post'!N:N)</f>
        <v>-68</v>
      </c>
      <c r="W47" s="119">
        <f>_xlfn.XLOOKUP(A47,'Migration Data'!B:B,'Migration Data'!M:M)</f>
        <v>25.581999999999994</v>
      </c>
      <c r="X47" s="123">
        <f>_xlfn.XLOOKUP(A47,'Migration Data'!B:B,'Migration Data'!J:J)</f>
        <v>2420721.1834260002</v>
      </c>
      <c r="Y47" s="123">
        <f>_xlfn.XLOOKUP(A47,'Migration Data'!B:B,'Migration Data'!K:K)</f>
        <v>21.347999999999999</v>
      </c>
    </row>
    <row r="48" spans="1:25" s="124" customFormat="1" x14ac:dyDescent="0.35">
      <c r="A48" s="120" t="s">
        <v>326</v>
      </c>
      <c r="B48" s="12" t="str">
        <f>_xlfn.XLOOKUP(A48,All!B:B,All!L:L)</f>
        <v>Migrant</v>
      </c>
      <c r="C48" s="124">
        <v>6</v>
      </c>
      <c r="D48" s="124">
        <v>175</v>
      </c>
      <c r="E48" s="124" t="s">
        <v>497</v>
      </c>
      <c r="F48" s="124" t="str">
        <f>_xlfn.XLOOKUP(A48,Adcyap1!B:B,Adcyap1!M:M,"NA")</f>
        <v>NA</v>
      </c>
      <c r="G48" s="124">
        <f>_xlfn.XLOOKUP(A48,'Migration Data'!B:B,'Migration Data'!F:F)</f>
        <v>28.9417667779494</v>
      </c>
      <c r="H48" s="124">
        <f>_xlfn.XLOOKUP(A48,'Migration Data'!B:B,'Migration Data'!G:G)</f>
        <v>54.479133169038001</v>
      </c>
      <c r="I48" s="124">
        <f>_xlfn.XLOOKUP(A48,'Migration Data'!B:B,'Migration Data'!H:H,"NA")</f>
        <v>16.384352935011901</v>
      </c>
      <c r="J48" s="124">
        <f>_xlfn.XLOOKUP(A48,'Migration Data'!B:B,'Migration Data'!I:I,"NA")</f>
        <v>22.356729181212501</v>
      </c>
      <c r="K48" s="124">
        <f>_xlfn.XLOOKUP(A48,'Migr Dates Pre'!B:B,'Migr Dates Pre'!I:I)</f>
        <v>49</v>
      </c>
      <c r="L48" s="124">
        <f>_xlfn.XLOOKUP(A48,'Migr Dates Pre'!B:B,'Migr Dates Pre'!J:J)</f>
        <v>94.5</v>
      </c>
      <c r="M48" s="124">
        <f>_xlfn.XLOOKUP(A48,'Migr Dates Pre'!B:B,'Migr Dates Pre'!K:K)</f>
        <v>140</v>
      </c>
      <c r="N48" s="124">
        <f>_xlfn.XLOOKUP(A48,'Migr Dates Pre'!B:B,'Migr Dates Pre'!L:L)</f>
        <v>41</v>
      </c>
      <c r="O48" s="124">
        <f>_xlfn.XLOOKUP('Clock Analysis Data'!A52,'Migr Dates Pre'!B:B,'Migr Dates Pre'!M:M)</f>
        <v>-4.5</v>
      </c>
      <c r="P48" s="124">
        <f>_xlfn.XLOOKUP(A48,'Migr Dates Pre'!B:B,'Migr Dates Pre'!N:N)</f>
        <v>-50</v>
      </c>
      <c r="Q48" s="124">
        <f>_xlfn.XLOOKUP(A48,'Migr Dates Post'!B:B,'Migr Dates Post'!I:I)</f>
        <v>65</v>
      </c>
      <c r="R48" s="124">
        <f>_xlfn.XLOOKUP(A48,'Migr Dates Post'!B:B,'Migr Dates Post'!J:J)</f>
        <v>114</v>
      </c>
      <c r="S48" s="124">
        <f>_xlfn.XLOOKUP(A48,'Migr Dates Post'!B:B,'Migr Dates Post'!K:K)</f>
        <v>163</v>
      </c>
      <c r="T48" s="124">
        <f>_xlfn.XLOOKUP(A48,'Migr Dates Post'!B:B,'Migr Dates Post'!L:L)</f>
        <v>30</v>
      </c>
      <c r="U48" s="124">
        <f>_xlfn.XLOOKUP(A48,'Migr Dates Post'!B:B,'Migr Dates Post'!M:M)</f>
        <v>-19</v>
      </c>
      <c r="V48" s="124">
        <f>_xlfn.XLOOKUP(A48,'Migr Dates Post'!B:B,'Migr Dates Post'!N:N)</f>
        <v>-68</v>
      </c>
      <c r="W48" s="124">
        <f>_xlfn.XLOOKUP(A48,'Migration Data'!B:B,'Migration Data'!M:M)</f>
        <v>20.13900000000001</v>
      </c>
      <c r="X48" s="125">
        <f>_xlfn.XLOOKUP(A48,'Migration Data'!B:B,'Migration Data'!J:J)</f>
        <v>3718054.4677041499</v>
      </c>
      <c r="Y48" s="125">
        <f>_xlfn.XLOOKUP(A48,'Migration Data'!B:B,'Migration Data'!K:K)</f>
        <v>33.688000000000002</v>
      </c>
    </row>
    <row r="49" spans="1:25" x14ac:dyDescent="0.35">
      <c r="A49" s="122" t="s">
        <v>399</v>
      </c>
      <c r="B49" s="12" t="str">
        <f>_xlfn.XLOOKUP(A49,All!B:B,All!L:L)</f>
        <v>Migrant</v>
      </c>
      <c r="C49" s="119">
        <f>_xlfn.XLOOKUP(A49,'NCBI Suppl Data'!B:B,'NCBI Suppl Data'!G:G)</f>
        <v>4</v>
      </c>
      <c r="D49" s="119">
        <f>_xlfn.XLOOKUP(A49,'NCBI Suppl Data'!B:B,'NCBI Suppl Data'!J:J)</f>
        <v>181</v>
      </c>
      <c r="E49" s="119" t="s">
        <v>497</v>
      </c>
      <c r="F49" s="119" t="str">
        <f>_xlfn.XLOOKUP(A49,Adcyap1!B:B,Adcyap1!M:M,"NA")</f>
        <v>NA</v>
      </c>
      <c r="G49" s="119">
        <f>_xlfn.XLOOKUP(A49,'Migration Data'!B:B,'Migration Data'!F:F)</f>
        <v>-103.271245116751</v>
      </c>
      <c r="H49" s="119">
        <f>_xlfn.XLOOKUP(A49,'Migration Data'!B:B,'Migration Data'!G:G)</f>
        <v>42.248430896513497</v>
      </c>
      <c r="I49" s="119">
        <f>_xlfn.XLOOKUP(A49,'Migration Data'!B:B,'Migration Data'!H:H,"NA")</f>
        <v>-80.000976562218497</v>
      </c>
      <c r="J49" s="119">
        <f>_xlfn.XLOOKUP(A49,'Migration Data'!B:B,'Migration Data'!I:I,"NA")</f>
        <v>7.4628906246026601</v>
      </c>
      <c r="K49" s="119">
        <f>_xlfn.XLOOKUP(A49,'Migr Dates Pre'!B:B,'Migr Dates Pre'!I:I)</f>
        <v>126</v>
      </c>
      <c r="L49" s="119">
        <f>_xlfn.XLOOKUP(A49,'Migr Dates Pre'!B:B,'Migr Dates Pre'!J:J)</f>
        <v>150.5</v>
      </c>
      <c r="M49" s="119">
        <f>_xlfn.XLOOKUP(A49,'Migr Dates Pre'!B:B,'Migr Dates Pre'!K:K)</f>
        <v>175</v>
      </c>
      <c r="N49" s="119">
        <f>_xlfn.XLOOKUP(A49,'Migr Dates Pre'!B:B,'Migr Dates Pre'!L:L)</f>
        <v>-36</v>
      </c>
      <c r="O49" s="119">
        <f>_xlfn.XLOOKUP('Clock Analysis Data'!A55,'Migr Dates Pre'!B:B,'Migr Dates Pre'!M:M)</f>
        <v>-60.5</v>
      </c>
      <c r="P49" s="119">
        <f>_xlfn.XLOOKUP(A49,'Migr Dates Pre'!B:B,'Migr Dates Pre'!N:N)</f>
        <v>-85</v>
      </c>
      <c r="Q49" s="119">
        <f>_xlfn.XLOOKUP(A49,'Migr Dates Post'!B:B,'Migr Dates Post'!I:I)</f>
        <v>30</v>
      </c>
      <c r="R49" s="119">
        <f>_xlfn.XLOOKUP(A49,'Migr Dates Post'!B:B,'Migr Dates Post'!J:J)</f>
        <v>75.5</v>
      </c>
      <c r="S49" s="119">
        <f>_xlfn.XLOOKUP(A49,'Migr Dates Post'!B:B,'Migr Dates Post'!K:K)</f>
        <v>121</v>
      </c>
      <c r="T49" s="119">
        <f>_xlfn.XLOOKUP(A49,'Migr Dates Post'!B:B,'Migr Dates Post'!L:L)</f>
        <v>65</v>
      </c>
      <c r="U49" s="119">
        <f>_xlfn.XLOOKUP(A49,'Migr Dates Post'!B:B,'Migr Dates Post'!M:M)</f>
        <v>19.5</v>
      </c>
      <c r="V49" s="119">
        <f>_xlfn.XLOOKUP(A49,'Migr Dates Post'!B:B,'Migr Dates Post'!N:N)</f>
        <v>-26</v>
      </c>
      <c r="W49" s="119">
        <f>_xlfn.XLOOKUP(A49,'Migration Data'!B:B,'Migration Data'!M:M)</f>
        <v>37.538999999999987</v>
      </c>
      <c r="X49" s="123">
        <f>_xlfn.XLOOKUP(A49,'Migration Data'!B:B,'Migration Data'!J:J)</f>
        <v>4481785.8344619302</v>
      </c>
      <c r="Y49" s="123">
        <f>_xlfn.XLOOKUP(A49,'Migration Data'!B:B,'Migration Data'!K:K)</f>
        <v>40.252000000000002</v>
      </c>
    </row>
    <row r="50" spans="1:25" x14ac:dyDescent="0.35">
      <c r="A50" s="122" t="s">
        <v>404</v>
      </c>
      <c r="B50" s="12" t="str">
        <f>_xlfn.XLOOKUP(A50,All!B:B,All!L:L)</f>
        <v>Migrant</v>
      </c>
      <c r="C50" s="119">
        <f>_xlfn.XLOOKUP(A50,'NCBI Suppl Data'!B:B,'NCBI Suppl Data'!G:G)</f>
        <v>4</v>
      </c>
      <c r="D50" s="119">
        <f>_xlfn.XLOOKUP(A50,'NCBI Suppl Data'!B:B,'NCBI Suppl Data'!J:J)</f>
        <v>195</v>
      </c>
      <c r="E50" s="119" t="s">
        <v>497</v>
      </c>
      <c r="F50" s="119" t="str">
        <f>_xlfn.XLOOKUP(A50,Adcyap1!B:B,Adcyap1!M:M,"NA")</f>
        <v>NA</v>
      </c>
      <c r="G50" s="119">
        <f>_xlfn.XLOOKUP(A50,'Migration Data'!B:B,'Migration Data'!F:F)</f>
        <v>-61.224315636761801</v>
      </c>
      <c r="H50" s="119">
        <f>_xlfn.XLOOKUP(A50,'Migration Data'!B:B,'Migration Data'!G:G)</f>
        <v>-33.811519723604199</v>
      </c>
      <c r="I50" s="119">
        <f>_xlfn.XLOOKUP(A50,'Migration Data'!B:B,'Migration Data'!H:H,"NA")</f>
        <v>-62.567238936089701</v>
      </c>
      <c r="J50" s="119">
        <f>_xlfn.XLOOKUP(A50,'Migration Data'!B:B,'Migration Data'!I:I,"NA")</f>
        <v>-3.4989355185662299</v>
      </c>
      <c r="K50" s="119">
        <f>_xlfn.XLOOKUP(A50,'Migr Dates Pre'!B:B,'Migr Dates Pre'!I:I)</f>
        <v>-30</v>
      </c>
      <c r="L50" s="119">
        <f>_xlfn.XLOOKUP(A50,'Migr Dates Pre'!B:B,'Migr Dates Pre'!J:J)</f>
        <v>-93</v>
      </c>
      <c r="M50" s="119">
        <f>_xlfn.XLOOKUP(A50,'Migr Dates Pre'!B:B,'Migr Dates Pre'!K:K)</f>
        <v>-156</v>
      </c>
      <c r="N50" s="119">
        <f>_xlfn.XLOOKUP(A50,'Migr Dates Pre'!B:B,'Migr Dates Pre'!L:L)</f>
        <v>65</v>
      </c>
      <c r="O50" s="119">
        <f>_xlfn.XLOOKUP('Clock Analysis Data'!A56,'Migr Dates Pre'!B:B,'Migr Dates Pre'!M:M)</f>
        <v>2</v>
      </c>
      <c r="P50" s="119">
        <f>_xlfn.XLOOKUP(A50,'Migr Dates Pre'!B:B,'Migr Dates Pre'!N:N)</f>
        <v>-61</v>
      </c>
      <c r="Q50" s="119">
        <f>_xlfn.XLOOKUP(A50,'Migr Dates Post'!B:B,'Migr Dates Post'!I:I)</f>
        <v>35</v>
      </c>
      <c r="R50" s="119">
        <f>_xlfn.XLOOKUP(A50,'Migr Dates Post'!B:B,'Migr Dates Post'!J:J)</f>
        <v>94.5</v>
      </c>
      <c r="S50" s="119">
        <f>_xlfn.XLOOKUP(A50,'Migr Dates Post'!B:B,'Migr Dates Post'!K:K)</f>
        <v>154</v>
      </c>
      <c r="T50" s="119">
        <f>_xlfn.XLOOKUP(A50,'Migr Dates Post'!B:B,'Migr Dates Post'!L:L)</f>
        <v>55</v>
      </c>
      <c r="U50" s="119">
        <f>_xlfn.XLOOKUP(A50,'Migr Dates Post'!B:B,'Migr Dates Post'!M:M)</f>
        <v>-4.5</v>
      </c>
      <c r="V50" s="119">
        <f>_xlfn.XLOOKUP(A50,'Migr Dates Post'!B:B,'Migr Dates Post'!N:N)</f>
        <v>-64</v>
      </c>
      <c r="W50" s="119">
        <f>_xlfn.XLOOKUP(A50,'Migration Data'!B:B,'Migration Data'!M:M)</f>
        <v>2.6279999999999859</v>
      </c>
      <c r="X50" s="123">
        <f>_xlfn.XLOOKUP(A50,'Migration Data'!B:B,'Migration Data'!J:J)</f>
        <v>3358753.5657880399</v>
      </c>
      <c r="Y50" s="123">
        <f>_xlfn.XLOOKUP(A50,'Migration Data'!B:B,'Migration Data'!K:K)</f>
        <v>30.48</v>
      </c>
    </row>
    <row r="51" spans="1:25" x14ac:dyDescent="0.35">
      <c r="A51" s="122" t="s">
        <v>407</v>
      </c>
      <c r="B51" s="12" t="str">
        <f>_xlfn.XLOOKUP(A51,All!B:B,All!L:L)</f>
        <v>Migrant</v>
      </c>
      <c r="C51" s="119">
        <f>_xlfn.XLOOKUP(A51,'NCBI Suppl Data'!B:B,'NCBI Suppl Data'!G:G)</f>
        <v>1</v>
      </c>
      <c r="D51" s="119">
        <f>_xlfn.XLOOKUP(A51,'NCBI Suppl Data'!B:B,'NCBI Suppl Data'!J:J)</f>
        <v>158</v>
      </c>
      <c r="E51" s="119" t="s">
        <v>497</v>
      </c>
      <c r="F51" s="119" t="str">
        <f>_xlfn.XLOOKUP(A51,Adcyap1!B:B,Adcyap1!M:M,"NA")</f>
        <v>NA</v>
      </c>
      <c r="G51" s="119">
        <f>_xlfn.XLOOKUP(A51,'Migration Data'!B:B,'Migration Data'!F:F)</f>
        <v>-112.273551536087</v>
      </c>
      <c r="H51" s="119">
        <f>_xlfn.XLOOKUP(A51,'Migration Data'!B:B,'Migration Data'!G:G)</f>
        <v>43.099519308853999</v>
      </c>
      <c r="I51" s="119">
        <f>_xlfn.XLOOKUP(A51,'Migration Data'!B:B,'Migration Data'!H:H,"NA")</f>
        <v>-105.52916810038199</v>
      </c>
      <c r="J51" s="119">
        <f>_xlfn.XLOOKUP(A51,'Migration Data'!B:B,'Migration Data'!I:I,"NA")</f>
        <v>23.1008815138022</v>
      </c>
      <c r="K51" s="119">
        <f>_xlfn.XLOOKUP(A51,'Migr Dates Pre'!B:B,'Migr Dates Pre'!I:I)</f>
        <v>91</v>
      </c>
      <c r="L51" s="119">
        <f>_xlfn.XLOOKUP(A51,'Migr Dates Pre'!B:B,'Migr Dates Pre'!J:J)</f>
        <v>129.5</v>
      </c>
      <c r="M51" s="119">
        <f>_xlfn.XLOOKUP(A51,'Migr Dates Pre'!B:B,'Migr Dates Pre'!K:K)</f>
        <v>168</v>
      </c>
      <c r="N51" s="119">
        <f>_xlfn.XLOOKUP(A51,'Migr Dates Pre'!B:B,'Migr Dates Pre'!L:L)</f>
        <v>-1</v>
      </c>
      <c r="O51" s="119">
        <f>_xlfn.XLOOKUP('Clock Analysis Data'!A57,'Migr Dates Pre'!B:B,'Migr Dates Pre'!M:M)</f>
        <v>-39.5</v>
      </c>
      <c r="P51" s="119">
        <f>_xlfn.XLOOKUP(A51,'Migr Dates Pre'!B:B,'Migr Dates Pre'!N:N)</f>
        <v>-78</v>
      </c>
      <c r="Q51" s="119">
        <f>_xlfn.XLOOKUP(A51,'Migr Dates Post'!B:B,'Migr Dates Post'!I:I)</f>
        <v>30</v>
      </c>
      <c r="R51" s="119">
        <f>_xlfn.XLOOKUP(A51,'Migr Dates Post'!B:B,'Migr Dates Post'!J:J)</f>
        <v>79</v>
      </c>
      <c r="S51" s="119">
        <f>_xlfn.XLOOKUP(A51,'Migr Dates Post'!B:B,'Migr Dates Post'!K:K)</f>
        <v>128</v>
      </c>
      <c r="T51" s="119">
        <f>_xlfn.XLOOKUP(A51,'Migr Dates Post'!B:B,'Migr Dates Post'!L:L)</f>
        <v>65</v>
      </c>
      <c r="U51" s="119">
        <f>_xlfn.XLOOKUP(A51,'Migr Dates Post'!B:B,'Migr Dates Post'!M:M)</f>
        <v>16</v>
      </c>
      <c r="V51" s="119">
        <f>_xlfn.XLOOKUP(A51,'Migr Dates Post'!B:B,'Migr Dates Post'!N:N)</f>
        <v>-33</v>
      </c>
      <c r="W51" s="119">
        <f>_xlfn.XLOOKUP(A51,'Migration Data'!B:B,'Migration Data'!M:M)</f>
        <v>18.633999999999986</v>
      </c>
      <c r="X51" s="123">
        <f>_xlfn.XLOOKUP(A51,'Migration Data'!B:B,'Migration Data'!J:J)</f>
        <v>2303653.29508986</v>
      </c>
      <c r="Y51" s="123">
        <f>_xlfn.XLOOKUP(A51,'Migration Data'!B:B,'Migration Data'!K:K)</f>
        <v>20.699000000000002</v>
      </c>
    </row>
    <row r="52" spans="1:25" x14ac:dyDescent="0.35">
      <c r="A52" s="122" t="s">
        <v>411</v>
      </c>
      <c r="B52" s="12" t="str">
        <f>_xlfn.XLOOKUP(A52,All!B:B,All!L:L)</f>
        <v>Migrant</v>
      </c>
      <c r="C52" s="119">
        <f>_xlfn.XLOOKUP(A52,'NCBI Suppl Data'!B:B,'NCBI Suppl Data'!G:G)</f>
        <v>4</v>
      </c>
      <c r="D52" s="119">
        <f>_xlfn.XLOOKUP(A52,'NCBI Suppl Data'!B:B,'NCBI Suppl Data'!J:J)</f>
        <v>144</v>
      </c>
      <c r="E52" s="119" t="s">
        <v>497</v>
      </c>
      <c r="F52" s="119" t="str">
        <f>_xlfn.XLOOKUP(A52,Adcyap1!B:B,Adcyap1!M:M,"NA")</f>
        <v>NA</v>
      </c>
      <c r="G52" s="119">
        <f>_xlfn.XLOOKUP(A52,'Migration Data'!B:B,'Migration Data'!F:F)</f>
        <v>81.312621737231098</v>
      </c>
      <c r="H52" s="119">
        <f>_xlfn.XLOOKUP(A52,'Migration Data'!B:B,'Migration Data'!G:G)</f>
        <v>50.033903645340402</v>
      </c>
      <c r="I52" s="119">
        <f>_xlfn.XLOOKUP(A52,'Migration Data'!B:B,'Migration Data'!H:H,"NA")</f>
        <v>26.573308827297399</v>
      </c>
      <c r="J52" s="119">
        <f>_xlfn.XLOOKUP(A52,'Migration Data'!B:B,'Migration Data'!I:I,"NA")</f>
        <v>-4.3224642009182803</v>
      </c>
      <c r="K52" s="119">
        <f>_xlfn.XLOOKUP(A52,'Migr Dates Pre'!B:B,'Migr Dates Pre'!I:I)</f>
        <v>42</v>
      </c>
      <c r="L52" s="119">
        <f>_xlfn.XLOOKUP(A52,'Migr Dates Pre'!B:B,'Migr Dates Pre'!J:J)</f>
        <v>91</v>
      </c>
      <c r="M52" s="119">
        <f>_xlfn.XLOOKUP(A52,'Migr Dates Pre'!B:B,'Migr Dates Pre'!K:K)</f>
        <v>140</v>
      </c>
      <c r="N52" s="119">
        <f>_xlfn.XLOOKUP(A52,'Migr Dates Pre'!B:B,'Migr Dates Pre'!L:L)</f>
        <v>48</v>
      </c>
      <c r="O52" s="119">
        <f>_xlfn.XLOOKUP('Clock Analysis Data'!A58,'Migr Dates Pre'!B:B,'Migr Dates Pre'!M:M)</f>
        <v>-1</v>
      </c>
      <c r="P52" s="119">
        <f>_xlfn.XLOOKUP(A52,'Migr Dates Pre'!B:B,'Migr Dates Pre'!N:N)</f>
        <v>-50</v>
      </c>
      <c r="Q52" s="119">
        <f>_xlfn.XLOOKUP(A52,'Migr Dates Post'!B:B,'Migr Dates Post'!I:I)</f>
        <v>44</v>
      </c>
      <c r="R52" s="119">
        <f>_xlfn.XLOOKUP(A52,'Migr Dates Post'!B:B,'Migr Dates Post'!J:J)</f>
        <v>96.5</v>
      </c>
      <c r="S52" s="119">
        <f>_xlfn.XLOOKUP(A52,'Migr Dates Post'!B:B,'Migr Dates Post'!K:K)</f>
        <v>149</v>
      </c>
      <c r="T52" s="119">
        <f>_xlfn.XLOOKUP(A52,'Migr Dates Post'!B:B,'Migr Dates Post'!L:L)</f>
        <v>51</v>
      </c>
      <c r="U52" s="119">
        <f>_xlfn.XLOOKUP(A52,'Migr Dates Post'!B:B,'Migr Dates Post'!M:M)</f>
        <v>-1.5</v>
      </c>
      <c r="V52" s="119">
        <f>_xlfn.XLOOKUP(A52,'Migr Dates Post'!B:B,'Migr Dates Post'!N:N)</f>
        <v>-54</v>
      </c>
      <c r="W52" s="119">
        <f>_xlfn.XLOOKUP(A52,'Migration Data'!B:B,'Migration Data'!M:M)</f>
        <v>59.584000000000003</v>
      </c>
      <c r="X52" s="123">
        <f>_xlfn.XLOOKUP(A52,'Migration Data'!B:B,'Migration Data'!J:J)</f>
        <v>7975543.5629187301</v>
      </c>
      <c r="Y52" s="123">
        <f>_xlfn.XLOOKUP(A52,'Migration Data'!B:B,'Migration Data'!K:K)</f>
        <v>71.349000000000004</v>
      </c>
    </row>
    <row r="53" spans="1:25" x14ac:dyDescent="0.35">
      <c r="A53" s="8" t="s">
        <v>41</v>
      </c>
      <c r="B53" s="12" t="str">
        <f>_xlfn.XLOOKUP(A53,All!B:B,All!L:L)</f>
        <v>Partial</v>
      </c>
      <c r="C53" s="119">
        <f>_xlfn.XLOOKUP(A53,'NCBI Suppl Data'!B:B,'NCBI Suppl Data'!G:G)</f>
        <v>15</v>
      </c>
      <c r="D53" s="119">
        <f>_xlfn.XLOOKUP(A53,'NCBI Suppl Data'!B:B,'NCBI Suppl Data'!J:J)</f>
        <v>163</v>
      </c>
      <c r="E53" s="119" t="s">
        <v>497</v>
      </c>
      <c r="F53" s="119" t="str">
        <f>_xlfn.XLOOKUP(A53,Adcyap1!B:B,Adcyap1!M:M,"NA")</f>
        <v>NA</v>
      </c>
      <c r="G53" s="119">
        <f>_xlfn.XLOOKUP(A53,'Resident Data'!B:B,'Resident Data'!F:F)</f>
        <v>72.703820598230607</v>
      </c>
      <c r="H53" s="119">
        <f>_xlfn.XLOOKUP(A53,'Resident Data'!B:B,'Resident Data'!G:G)</f>
        <v>44.570872014767701</v>
      </c>
      <c r="I53" s="119" t="s">
        <v>497</v>
      </c>
      <c r="J53" s="119" t="s">
        <v>497</v>
      </c>
      <c r="K53" s="119" t="s">
        <v>497</v>
      </c>
      <c r="L53" s="119" t="s">
        <v>497</v>
      </c>
      <c r="M53" s="119" t="s">
        <v>497</v>
      </c>
      <c r="N53" s="119" t="s">
        <v>497</v>
      </c>
      <c r="O53" s="119" t="s">
        <v>497</v>
      </c>
      <c r="P53" s="119" t="s">
        <v>497</v>
      </c>
      <c r="Q53" s="119" t="s">
        <v>497</v>
      </c>
      <c r="R53" s="119" t="s">
        <v>497</v>
      </c>
      <c r="S53" s="119" t="s">
        <v>497</v>
      </c>
      <c r="T53" s="119" t="s">
        <v>497</v>
      </c>
      <c r="U53" s="119" t="s">
        <v>497</v>
      </c>
      <c r="V53" s="119" t="s">
        <v>497</v>
      </c>
      <c r="W53" s="119" t="s">
        <v>497</v>
      </c>
      <c r="X53" s="123">
        <f>_xlfn.XLOOKUP(A53,'Resident Data'!B:B,'Resident Data'!J:J)</f>
        <v>1720458.4509999999</v>
      </c>
      <c r="Y53" s="123" t="s">
        <v>497</v>
      </c>
    </row>
    <row r="54" spans="1:25" x14ac:dyDescent="0.35">
      <c r="A54" s="8" t="s">
        <v>40</v>
      </c>
      <c r="B54" s="12" t="str">
        <f>_xlfn.XLOOKUP(A54,All!B:B,All!L:L)</f>
        <v>Resident</v>
      </c>
      <c r="C54" s="119">
        <f>_xlfn.XLOOKUP(A54,Adcyap1!B:B,Adcyap1!G:G)</f>
        <v>6</v>
      </c>
      <c r="D54" s="119">
        <f>_xlfn.XLOOKUP(A54,Adcyap1!B:B,Adcyap1!L:L)</f>
        <v>152</v>
      </c>
      <c r="E54" s="119">
        <f>_xlfn.XLOOKUP('Adcyap1 Analysis Data'!A54,Adcyap1!B:B,Adcyap1!K:K)</f>
        <v>3</v>
      </c>
      <c r="F54" s="119">
        <f>_xlfn.XLOOKUP(A54,Adcyap1!B:B,Adcyap1!M:M,"NA")</f>
        <v>0.312</v>
      </c>
      <c r="G54" s="119">
        <f>_xlfn.XLOOKUP(A54,'Resident Data'!B:B,'Resident Data'!F:F)</f>
        <v>9.4558060879892807</v>
      </c>
      <c r="H54" s="119">
        <f>_xlfn.XLOOKUP(A54,'Resident Data'!B:B,'Resident Data'!G:G)</f>
        <v>47.776057903139403</v>
      </c>
      <c r="I54" s="119" t="s">
        <v>497</v>
      </c>
      <c r="J54" s="119" t="s">
        <v>497</v>
      </c>
      <c r="K54" s="119" t="s">
        <v>497</v>
      </c>
      <c r="L54" s="119" t="s">
        <v>497</v>
      </c>
      <c r="M54" s="119" t="s">
        <v>497</v>
      </c>
      <c r="N54" s="119" t="s">
        <v>497</v>
      </c>
      <c r="O54" s="119" t="s">
        <v>497</v>
      </c>
      <c r="P54" s="119" t="s">
        <v>497</v>
      </c>
      <c r="Q54" s="119" t="s">
        <v>497</v>
      </c>
      <c r="R54" s="119" t="s">
        <v>497</v>
      </c>
      <c r="S54" s="119" t="s">
        <v>497</v>
      </c>
      <c r="T54" s="119" t="s">
        <v>497</v>
      </c>
      <c r="U54" s="119" t="s">
        <v>497</v>
      </c>
      <c r="V54" s="119" t="s">
        <v>497</v>
      </c>
      <c r="W54" s="119" t="s">
        <v>497</v>
      </c>
      <c r="X54" s="123">
        <f>_xlfn.XLOOKUP(A54,'Resident Data'!B:B,'Resident Data'!J:J)</f>
        <v>551774.03458224295</v>
      </c>
      <c r="Y54" s="123" t="s">
        <v>497</v>
      </c>
    </row>
    <row r="55" spans="1:25" x14ac:dyDescent="0.35">
      <c r="A55" s="8" t="s">
        <v>259</v>
      </c>
      <c r="B55" s="12" t="str">
        <f>_xlfn.XLOOKUP(A55,All!B:B,All!L:L)</f>
        <v>Resident</v>
      </c>
      <c r="C55" s="119">
        <f>_xlfn.XLOOKUP(A55,Adcyap1!B:B,Adcyap1!G:G)</f>
        <v>2</v>
      </c>
      <c r="D55" s="119">
        <f>_xlfn.XLOOKUP(A55,Adcyap1!B:B,Adcyap1!L:L)</f>
        <v>139</v>
      </c>
      <c r="E55" s="119">
        <f>_xlfn.XLOOKUP('Adcyap1 Analysis Data'!A55,Adcyap1!B:B,Adcyap1!K:K)</f>
        <v>2</v>
      </c>
      <c r="F55" s="119" t="s">
        <v>497</v>
      </c>
      <c r="G55" s="119">
        <f>_xlfn.XLOOKUP(A55,'Resident Data'!B:B,'Resident Data'!F:F)</f>
        <v>7.1831222196238196</v>
      </c>
      <c r="H55" s="119">
        <f>_xlfn.XLOOKUP(A55,'Resident Data'!B:B,'Resident Data'!G:G)</f>
        <v>46.541820537317101</v>
      </c>
      <c r="I55" s="119" t="s">
        <v>497</v>
      </c>
      <c r="J55" s="119" t="s">
        <v>497</v>
      </c>
      <c r="K55" s="119" t="s">
        <v>497</v>
      </c>
      <c r="L55" s="119" t="s">
        <v>497</v>
      </c>
      <c r="M55" s="119" t="s">
        <v>497</v>
      </c>
      <c r="N55" s="119" t="s">
        <v>497</v>
      </c>
      <c r="O55" s="119" t="s">
        <v>497</v>
      </c>
      <c r="P55" s="119" t="s">
        <v>497</v>
      </c>
      <c r="Q55" s="119" t="s">
        <v>497</v>
      </c>
      <c r="R55" s="119" t="s">
        <v>497</v>
      </c>
      <c r="S55" s="119" t="s">
        <v>497</v>
      </c>
      <c r="T55" s="119" t="s">
        <v>497</v>
      </c>
      <c r="U55" s="119" t="s">
        <v>497</v>
      </c>
      <c r="V55" s="119" t="s">
        <v>497</v>
      </c>
      <c r="W55" s="119" t="s">
        <v>497</v>
      </c>
      <c r="X55" s="123">
        <f>_xlfn.XLOOKUP(A55,'Resident Data'!B:B,'Resident Data'!J:J)</f>
        <v>505055.82883189799</v>
      </c>
      <c r="Y55" s="123" t="s">
        <v>497</v>
      </c>
    </row>
    <row r="56" spans="1:25" s="124" customFormat="1" x14ac:dyDescent="0.35">
      <c r="A56" s="18" t="s">
        <v>261</v>
      </c>
      <c r="B56" s="12" t="str">
        <f>_xlfn.XLOOKUP(A56,All!B:B,All!L:L)</f>
        <v>Resident</v>
      </c>
      <c r="C56" s="124">
        <v>10</v>
      </c>
      <c r="D56" s="124">
        <v>168</v>
      </c>
      <c r="E56" s="124" t="s">
        <v>497</v>
      </c>
      <c r="F56" s="124" t="str">
        <f>_xlfn.XLOOKUP(A56,Adcyap1!B:B,Adcyap1!M:M,"NA")</f>
        <v>NA</v>
      </c>
      <c r="G56" s="124">
        <f>_xlfn.XLOOKUP(A56,'Resident Data'!B:B,'Resident Data'!F:F)</f>
        <v>38.668115470555698</v>
      </c>
      <c r="H56" s="124">
        <f>_xlfn.XLOOKUP(A56,'Resident Data'!B:B,'Resident Data'!G:G)</f>
        <v>55.384951723329998</v>
      </c>
      <c r="I56" s="124" t="s">
        <v>497</v>
      </c>
      <c r="J56" s="124" t="s">
        <v>497</v>
      </c>
      <c r="K56" s="124" t="s">
        <v>497</v>
      </c>
      <c r="L56" s="124" t="s">
        <v>497</v>
      </c>
      <c r="M56" s="124" t="s">
        <v>497</v>
      </c>
      <c r="N56" s="124" t="s">
        <v>497</v>
      </c>
      <c r="O56" s="124" t="s">
        <v>497</v>
      </c>
      <c r="P56" s="124" t="s">
        <v>497</v>
      </c>
      <c r="Q56" s="124" t="s">
        <v>497</v>
      </c>
      <c r="R56" s="124" t="s">
        <v>497</v>
      </c>
      <c r="S56" s="124" t="s">
        <v>497</v>
      </c>
      <c r="T56" s="124" t="s">
        <v>497</v>
      </c>
      <c r="U56" s="124" t="s">
        <v>497</v>
      </c>
      <c r="V56" s="124" t="s">
        <v>497</v>
      </c>
      <c r="W56" s="124" t="s">
        <v>497</v>
      </c>
      <c r="X56" s="125">
        <f>_xlfn.XLOOKUP(A56,'Resident Data'!B:B,'Resident Data'!J:J)</f>
        <v>2657514.7412646799</v>
      </c>
      <c r="Y56" s="125" t="s">
        <v>497</v>
      </c>
    </row>
    <row r="57" spans="1:25" x14ac:dyDescent="0.35">
      <c r="A57" s="8" t="s">
        <v>422</v>
      </c>
      <c r="B57" s="12" t="str">
        <f>_xlfn.XLOOKUP(A57,All!B:B,All!L:L)</f>
        <v>Resident</v>
      </c>
      <c r="C57" s="119">
        <f>_xlfn.XLOOKUP(A57,Adcyap1!B:B,Adcyap1!G:G)</f>
        <v>4</v>
      </c>
      <c r="D57" s="119">
        <f>_xlfn.XLOOKUP(A57,Adcyap1!B:B,Adcyap1!L:L)</f>
        <v>161</v>
      </c>
      <c r="E57" s="119">
        <f>_xlfn.XLOOKUP('Adcyap1 Analysis Data'!A57,Adcyap1!B:B,Adcyap1!K:K)</f>
        <v>11</v>
      </c>
      <c r="F57" s="119">
        <f>_xlfn.XLOOKUP(A57,Adcyap1!B:B,Adcyap1!M:M,"NA")</f>
        <v>0.76417441860465118</v>
      </c>
      <c r="G57" s="119">
        <f>_xlfn.XLOOKUP(A57,'Resident Data'!B:B,'Resident Data'!F:F)</f>
        <v>-100.235404616053</v>
      </c>
      <c r="H57" s="119">
        <f>_xlfn.XLOOKUP(A57,'Resident Data'!B:B,'Resident Data'!G:G)</f>
        <v>20.397608843702201</v>
      </c>
      <c r="I57" s="119" t="s">
        <v>497</v>
      </c>
      <c r="J57" s="119" t="s">
        <v>497</v>
      </c>
      <c r="K57" s="119" t="s">
        <v>497</v>
      </c>
      <c r="L57" s="119" t="s">
        <v>497</v>
      </c>
      <c r="M57" s="119" t="s">
        <v>497</v>
      </c>
      <c r="N57" s="119" t="s">
        <v>497</v>
      </c>
      <c r="O57" s="119" t="s">
        <v>497</v>
      </c>
      <c r="P57" s="119" t="s">
        <v>497</v>
      </c>
      <c r="Q57" s="119" t="s">
        <v>497</v>
      </c>
      <c r="R57" s="119" t="s">
        <v>497</v>
      </c>
      <c r="S57" s="119" t="s">
        <v>497</v>
      </c>
      <c r="T57" s="119" t="s">
        <v>497</v>
      </c>
      <c r="U57" s="119" t="s">
        <v>497</v>
      </c>
      <c r="V57" s="119" t="s">
        <v>497</v>
      </c>
      <c r="W57" s="119" t="s">
        <v>497</v>
      </c>
      <c r="X57" s="123">
        <f>_xlfn.XLOOKUP(A57,'Resident Data'!B:B,'Resident Data'!J:J)</f>
        <v>278919.40382440097</v>
      </c>
      <c r="Y57" s="123" t="s">
        <v>497</v>
      </c>
    </row>
    <row r="58" spans="1:25" s="124" customFormat="1" x14ac:dyDescent="0.35">
      <c r="A58" s="18" t="s">
        <v>160</v>
      </c>
      <c r="B58" s="12" t="str">
        <f>_xlfn.XLOOKUP(A58,All!B:B,All!L:L)</f>
        <v>Resident</v>
      </c>
      <c r="C58" s="124">
        <v>16</v>
      </c>
      <c r="D58" s="124">
        <v>172</v>
      </c>
      <c r="E58" s="124" t="s">
        <v>497</v>
      </c>
      <c r="F58" s="124" t="str">
        <f>_xlfn.XLOOKUP(A58,Adcyap1!B:B,Adcyap1!M:M,"NA")</f>
        <v>NA</v>
      </c>
      <c r="G58" s="124">
        <f>_xlfn.XLOOKUP(A58,'Resident Data'!B:B,'Resident Data'!F:F)</f>
        <v>30.6760495630236</v>
      </c>
      <c r="H58" s="124">
        <f>_xlfn.XLOOKUP(A58,'Resident Data'!B:B,'Resident Data'!G:G)</f>
        <v>2.4193082397796299</v>
      </c>
      <c r="I58" s="124" t="s">
        <v>497</v>
      </c>
      <c r="J58" s="124" t="s">
        <v>497</v>
      </c>
      <c r="K58" s="124" t="s">
        <v>497</v>
      </c>
      <c r="L58" s="124" t="s">
        <v>497</v>
      </c>
      <c r="M58" s="124" t="s">
        <v>497</v>
      </c>
      <c r="N58" s="124" t="s">
        <v>497</v>
      </c>
      <c r="O58" s="124" t="s">
        <v>497</v>
      </c>
      <c r="P58" s="124" t="s">
        <v>497</v>
      </c>
      <c r="Q58" s="124" t="s">
        <v>497</v>
      </c>
      <c r="R58" s="124" t="s">
        <v>497</v>
      </c>
      <c r="S58" s="124" t="s">
        <v>497</v>
      </c>
      <c r="T58" s="124" t="s">
        <v>497</v>
      </c>
      <c r="U58" s="124" t="s">
        <v>497</v>
      </c>
      <c r="V58" s="124" t="s">
        <v>497</v>
      </c>
      <c r="W58" s="124" t="s">
        <v>497</v>
      </c>
      <c r="X58" s="125">
        <f>_xlfn.XLOOKUP(A58,'Resident Data'!B:B,'Resident Data'!J:J)</f>
        <v>1264972.41699493</v>
      </c>
      <c r="Y58" s="125" t="s">
        <v>497</v>
      </c>
    </row>
    <row r="59" spans="1:25" s="124" customFormat="1" x14ac:dyDescent="0.35">
      <c r="A59" s="18" t="s">
        <v>330</v>
      </c>
      <c r="B59" s="12" t="str">
        <f>_xlfn.XLOOKUP(A59,All!B:B,All!L:L)</f>
        <v>Resident</v>
      </c>
      <c r="C59" s="124">
        <v>1</v>
      </c>
      <c r="D59" s="124">
        <v>172</v>
      </c>
      <c r="E59" s="124" t="s">
        <v>497</v>
      </c>
      <c r="F59" s="124" t="str">
        <f>_xlfn.XLOOKUP(A59,Adcyap1!B:B,Adcyap1!M:M,"NA")</f>
        <v>NA</v>
      </c>
      <c r="G59" s="124">
        <f>_xlfn.XLOOKUP(A59,'Resident Data'!B:B,'Resident Data'!F:F)</f>
        <v>-14.1058553187518</v>
      </c>
      <c r="H59" s="124">
        <f>_xlfn.XLOOKUP(A59,'Resident Data'!B:B,'Resident Data'!G:G)</f>
        <v>28.3279934481574</v>
      </c>
      <c r="I59" s="124" t="s">
        <v>497</v>
      </c>
      <c r="J59" s="124" t="s">
        <v>497</v>
      </c>
      <c r="K59" s="124" t="s">
        <v>497</v>
      </c>
      <c r="L59" s="124" t="s">
        <v>497</v>
      </c>
      <c r="M59" s="124" t="s">
        <v>497</v>
      </c>
      <c r="N59" s="124" t="s">
        <v>497</v>
      </c>
      <c r="O59" s="124" t="s">
        <v>497</v>
      </c>
      <c r="P59" s="124" t="s">
        <v>497</v>
      </c>
      <c r="Q59" s="124" t="s">
        <v>497</v>
      </c>
      <c r="R59" s="124" t="s">
        <v>497</v>
      </c>
      <c r="S59" s="124" t="s">
        <v>497</v>
      </c>
      <c r="T59" s="124" t="s">
        <v>497</v>
      </c>
      <c r="U59" s="124" t="s">
        <v>497</v>
      </c>
      <c r="V59" s="124" t="s">
        <v>497</v>
      </c>
      <c r="W59" s="124" t="s">
        <v>497</v>
      </c>
      <c r="X59" s="125">
        <f>_xlfn.XLOOKUP(A59,'Resident Data'!B:B,'Resident Data'!J:J)</f>
        <v>10530.9943592768</v>
      </c>
      <c r="Y59" s="125" t="s">
        <v>497</v>
      </c>
    </row>
    <row r="60" spans="1:25" x14ac:dyDescent="0.35">
      <c r="A60" s="18" t="s">
        <v>432</v>
      </c>
      <c r="B60" s="12" t="str">
        <f>_xlfn.XLOOKUP(A60,All!B:B,All!L:L)</f>
        <v>Partial</v>
      </c>
      <c r="C60" s="119">
        <f>_xlfn.XLOOKUP(A60,'NCBI Suppl Data'!B:B,'NCBI Suppl Data'!G:G)</f>
        <v>14</v>
      </c>
      <c r="D60" s="119">
        <f>_xlfn.XLOOKUP(A60,'NCBI Suppl Data'!B:B,'NCBI Suppl Data'!J:J)</f>
        <v>170</v>
      </c>
      <c r="E60" s="119" t="s">
        <v>497</v>
      </c>
      <c r="F60" s="119" t="str">
        <f>_xlfn.XLOOKUP(A60,Adcyap1!B:B,Adcyap1!M:M,"NA")</f>
        <v>NA</v>
      </c>
      <c r="G60" s="119">
        <f>_xlfn.XLOOKUP(A60,'Resident Data'!B:B,'Resident Data'!F:F)</f>
        <v>52.903967876502001</v>
      </c>
      <c r="H60" s="119">
        <f>_xlfn.XLOOKUP(A60,'Resident Data'!B:B,'Resident Data'!G:G)</f>
        <v>32.420627664199102</v>
      </c>
      <c r="I60" s="119" t="s">
        <v>497</v>
      </c>
      <c r="J60" s="119" t="s">
        <v>497</v>
      </c>
      <c r="K60" s="119" t="s">
        <v>497</v>
      </c>
      <c r="L60" s="119" t="s">
        <v>497</v>
      </c>
      <c r="M60" s="119" t="s">
        <v>497</v>
      </c>
      <c r="N60" s="119" t="s">
        <v>497</v>
      </c>
      <c r="O60" s="119" t="s">
        <v>497</v>
      </c>
      <c r="P60" s="119" t="s">
        <v>497</v>
      </c>
      <c r="Q60" s="119" t="s">
        <v>497</v>
      </c>
      <c r="R60" s="119" t="s">
        <v>497</v>
      </c>
      <c r="S60" s="119" t="s">
        <v>497</v>
      </c>
      <c r="T60" s="119" t="s">
        <v>497</v>
      </c>
      <c r="U60" s="119" t="s">
        <v>497</v>
      </c>
      <c r="V60" s="119" t="s">
        <v>497</v>
      </c>
      <c r="W60" s="119" t="s">
        <v>497</v>
      </c>
      <c r="X60" s="123">
        <f>_xlfn.XLOOKUP(A60,'Resident Data'!B:B,'Resident Data'!J:J)</f>
        <v>1750423.3054068999</v>
      </c>
      <c r="Y60" s="123" t="s">
        <v>497</v>
      </c>
    </row>
    <row r="61" spans="1:25" x14ac:dyDescent="0.35">
      <c r="A61" s="18" t="s">
        <v>433</v>
      </c>
      <c r="B61" s="12" t="str">
        <f>_xlfn.XLOOKUP(A61,All!B:B,All!L:L)</f>
        <v>Resident</v>
      </c>
      <c r="C61" s="119">
        <f>_xlfn.XLOOKUP(A61,'NCBI Suppl Data'!B:B,'NCBI Suppl Data'!G:G)</f>
        <v>1</v>
      </c>
      <c r="D61" s="119">
        <f>_xlfn.XLOOKUP(A61,'NCBI Suppl Data'!B:B,'NCBI Suppl Data'!J:J)</f>
        <v>166</v>
      </c>
      <c r="E61" s="119" t="s">
        <v>497</v>
      </c>
      <c r="F61" s="119" t="str">
        <f>_xlfn.XLOOKUP(A61,Adcyap1!B:B,Adcyap1!M:M,"NA")</f>
        <v>NA</v>
      </c>
      <c r="G61" s="119">
        <f>_xlfn.XLOOKUP(A61,'Resident Data'!B:B,'Resident Data'!F:F)</f>
        <v>14.442158177186499</v>
      </c>
      <c r="H61" s="119">
        <f>_xlfn.XLOOKUP(A61,'Resident Data'!B:B,'Resident Data'!G:G)</f>
        <v>38.696888338271897</v>
      </c>
      <c r="I61" s="119" t="s">
        <v>497</v>
      </c>
      <c r="J61" s="119" t="s">
        <v>497</v>
      </c>
      <c r="K61" s="119" t="s">
        <v>497</v>
      </c>
      <c r="L61" s="119" t="s">
        <v>497</v>
      </c>
      <c r="M61" s="119" t="s">
        <v>497</v>
      </c>
      <c r="N61" s="119" t="s">
        <v>497</v>
      </c>
      <c r="O61" s="119" t="s">
        <v>497</v>
      </c>
      <c r="P61" s="119" t="s">
        <v>497</v>
      </c>
      <c r="Q61" s="119" t="s">
        <v>497</v>
      </c>
      <c r="R61" s="119" t="s">
        <v>497</v>
      </c>
      <c r="S61" s="119" t="s">
        <v>497</v>
      </c>
      <c r="T61" s="119" t="s">
        <v>497</v>
      </c>
      <c r="U61" s="119" t="s">
        <v>497</v>
      </c>
      <c r="V61" s="119" t="s">
        <v>497</v>
      </c>
      <c r="W61" s="119" t="s">
        <v>497</v>
      </c>
      <c r="X61" s="123">
        <f>_xlfn.XLOOKUP(A61,'Resident Data'!B:B,'Resident Data'!J:J)</f>
        <v>507471.47356734402</v>
      </c>
      <c r="Y61" s="123" t="s">
        <v>497</v>
      </c>
    </row>
    <row r="62" spans="1:25" x14ac:dyDescent="0.35">
      <c r="A62" t="s">
        <v>425</v>
      </c>
      <c r="B62" s="12" t="str">
        <f>_xlfn.XLOOKUP(A62,All!B:B,All!L:L)</f>
        <v>Resident</v>
      </c>
      <c r="C62" s="119">
        <f>_xlfn.XLOOKUP(A62,'NCBI Suppl Data'!B:B,'NCBI Suppl Data'!G:G)</f>
        <v>1</v>
      </c>
      <c r="D62" s="119">
        <f>_xlfn.XLOOKUP(A62,'NCBI Suppl Data'!B:B,'NCBI Suppl Data'!J:J)</f>
        <v>184</v>
      </c>
      <c r="E62" s="119" t="s">
        <v>497</v>
      </c>
      <c r="F62" s="119" t="str">
        <f>_xlfn.XLOOKUP(A62,Adcyap1!B:B,Adcyap1!M:M,"NA")</f>
        <v>NA</v>
      </c>
      <c r="G62" s="119">
        <f>_xlfn.XLOOKUP(A62,'Resident Data'!B:B,'Resident Data'!F:F)</f>
        <v>-73.969159823456394</v>
      </c>
      <c r="H62" s="119">
        <f>_xlfn.XLOOKUP(A62,'Resident Data'!B:B,'Resident Data'!G:G)</f>
        <v>9.7293335380855996</v>
      </c>
      <c r="I62" s="119" t="s">
        <v>497</v>
      </c>
      <c r="J62" s="119" t="s">
        <v>497</v>
      </c>
      <c r="K62" s="119" t="s">
        <v>497</v>
      </c>
      <c r="L62" s="119" t="s">
        <v>497</v>
      </c>
      <c r="M62" s="119" t="s">
        <v>497</v>
      </c>
      <c r="N62" s="119" t="s">
        <v>497</v>
      </c>
      <c r="O62" s="119" t="s">
        <v>497</v>
      </c>
      <c r="P62" s="119" t="s">
        <v>497</v>
      </c>
      <c r="Q62" s="119" t="s">
        <v>497</v>
      </c>
      <c r="R62" s="119" t="s">
        <v>497</v>
      </c>
      <c r="S62" s="119" t="s">
        <v>497</v>
      </c>
      <c r="T62" s="119" t="s">
        <v>497</v>
      </c>
      <c r="U62" s="119" t="s">
        <v>497</v>
      </c>
      <c r="V62" s="119" t="s">
        <v>497</v>
      </c>
      <c r="W62" s="119" t="s">
        <v>497</v>
      </c>
      <c r="X62" s="123">
        <f>_xlfn.XLOOKUP(A62,'Resident Data'!B:B,'Resident Data'!J:J)</f>
        <v>311357.28408294002</v>
      </c>
      <c r="Y62" s="123" t="s">
        <v>497</v>
      </c>
    </row>
    <row r="63" spans="1:25" x14ac:dyDescent="0.35">
      <c r="A63" t="s">
        <v>426</v>
      </c>
      <c r="B63" s="12" t="str">
        <f>_xlfn.XLOOKUP(A63,All!B:B,All!L:L)</f>
        <v>Resident</v>
      </c>
      <c r="C63" s="119">
        <f>_xlfn.XLOOKUP(A63,'NCBI Suppl Data'!B:B,'NCBI Suppl Data'!G:G)</f>
        <v>2</v>
      </c>
      <c r="D63" s="119">
        <f>_xlfn.XLOOKUP(A63,'NCBI Suppl Data'!B:B,'NCBI Suppl Data'!J:J)</f>
        <v>198</v>
      </c>
      <c r="E63" s="119" t="s">
        <v>497</v>
      </c>
      <c r="F63" s="119" t="str">
        <f>_xlfn.XLOOKUP(A63,Adcyap1!B:B,Adcyap1!M:M,"NA")</f>
        <v>NA</v>
      </c>
      <c r="G63" s="119">
        <f>_xlfn.XLOOKUP(A63,'Resident Data'!B:B,'Resident Data'!F:F)</f>
        <v>-80.5395212549017</v>
      </c>
      <c r="H63" s="119">
        <f>_xlfn.XLOOKUP(A63,'Resident Data'!B:B,'Resident Data'!G:G)</f>
        <v>8.6908763372599207</v>
      </c>
      <c r="I63" s="119" t="s">
        <v>497</v>
      </c>
      <c r="J63" s="119" t="s">
        <v>497</v>
      </c>
      <c r="K63" s="119" t="s">
        <v>497</v>
      </c>
      <c r="L63" s="119" t="s">
        <v>497</v>
      </c>
      <c r="M63" s="119" t="s">
        <v>497</v>
      </c>
      <c r="N63" s="119" t="s">
        <v>497</v>
      </c>
      <c r="O63" s="119" t="s">
        <v>497</v>
      </c>
      <c r="P63" s="119" t="s">
        <v>497</v>
      </c>
      <c r="Q63" s="119" t="s">
        <v>497</v>
      </c>
      <c r="R63" s="119" t="s">
        <v>497</v>
      </c>
      <c r="S63" s="119" t="s">
        <v>497</v>
      </c>
      <c r="T63" s="119" t="s">
        <v>497</v>
      </c>
      <c r="U63" s="119" t="s">
        <v>497</v>
      </c>
      <c r="V63" s="119" t="s">
        <v>497</v>
      </c>
      <c r="W63" s="119" t="s">
        <v>497</v>
      </c>
      <c r="X63" s="123">
        <f>_xlfn.XLOOKUP(A63,'Resident Data'!B:B,'Resident Data'!J:J)</f>
        <v>158693.279243631</v>
      </c>
      <c r="Y63" s="123" t="s">
        <v>497</v>
      </c>
    </row>
    <row r="64" spans="1:25" x14ac:dyDescent="0.35">
      <c r="A64" t="s">
        <v>427</v>
      </c>
      <c r="B64" s="12" t="str">
        <f>_xlfn.XLOOKUP(A64,All!B:B,All!L:L)</f>
        <v>Resident</v>
      </c>
      <c r="C64" s="119">
        <f>_xlfn.XLOOKUP(A64,'NCBI Suppl Data'!B:B,'NCBI Suppl Data'!G:G)</f>
        <v>8</v>
      </c>
      <c r="D64" s="119">
        <f>_xlfn.XLOOKUP(A64,'NCBI Suppl Data'!B:B,'NCBI Suppl Data'!J:J)</f>
        <v>184</v>
      </c>
      <c r="E64" s="119" t="s">
        <v>497</v>
      </c>
      <c r="F64" s="119" t="str">
        <f>_xlfn.XLOOKUP(A64,Adcyap1!B:B,Adcyap1!M:M,"NA")</f>
        <v>NA</v>
      </c>
      <c r="G64" s="119">
        <f>_xlfn.XLOOKUP(A64,'Resident Data'!B:B,'Resident Data'!F:F)</f>
        <v>-78.8724077949432</v>
      </c>
      <c r="H64" s="119">
        <f>_xlfn.XLOOKUP(A64,'Resident Data'!B:B,'Resident Data'!G:G)</f>
        <v>6.1549722097424704</v>
      </c>
      <c r="I64" s="119" t="s">
        <v>497</v>
      </c>
      <c r="J64" s="119" t="s">
        <v>497</v>
      </c>
      <c r="K64" s="119" t="s">
        <v>497</v>
      </c>
      <c r="L64" s="119" t="s">
        <v>497</v>
      </c>
      <c r="M64" s="119" t="s">
        <v>497</v>
      </c>
      <c r="N64" s="119" t="s">
        <v>497</v>
      </c>
      <c r="O64" s="119" t="s">
        <v>497</v>
      </c>
      <c r="P64" s="119" t="s">
        <v>497</v>
      </c>
      <c r="Q64" s="119" t="s">
        <v>497</v>
      </c>
      <c r="R64" s="119" t="s">
        <v>497</v>
      </c>
      <c r="S64" s="119" t="s">
        <v>497</v>
      </c>
      <c r="T64" s="119" t="s">
        <v>497</v>
      </c>
      <c r="U64" s="119" t="s">
        <v>497</v>
      </c>
      <c r="V64" s="119" t="s">
        <v>497</v>
      </c>
      <c r="W64" s="119" t="s">
        <v>497</v>
      </c>
      <c r="X64" s="123">
        <f>_xlfn.XLOOKUP(A64,'Resident Data'!B:B,'Resident Data'!J:J)</f>
        <v>183345.71857513499</v>
      </c>
      <c r="Y64" s="123" t="s">
        <v>497</v>
      </c>
    </row>
    <row r="65" spans="1:25" x14ac:dyDescent="0.35">
      <c r="A65" t="s">
        <v>428</v>
      </c>
      <c r="B65" s="12" t="str">
        <f>_xlfn.XLOOKUP(A65,All!B:B,All!L:L)</f>
        <v>Resident</v>
      </c>
      <c r="C65" s="119">
        <f>_xlfn.XLOOKUP(A65,'NCBI Suppl Data'!B:B,'NCBI Suppl Data'!G:G)</f>
        <v>4</v>
      </c>
      <c r="D65" s="119">
        <f>_xlfn.XLOOKUP(A65,'NCBI Suppl Data'!B:B,'NCBI Suppl Data'!J:J)</f>
        <v>182</v>
      </c>
      <c r="E65" s="119" t="s">
        <v>497</v>
      </c>
      <c r="F65" s="119" t="str">
        <f>_xlfn.XLOOKUP(A65,Adcyap1!B:B,Adcyap1!M:M,"NA")</f>
        <v>NA</v>
      </c>
      <c r="G65" s="119">
        <f>_xlfn.XLOOKUP(A65,'Resident Data'!B:B,'Resident Data'!F:F)</f>
        <v>-78.571490786515895</v>
      </c>
      <c r="H65" s="119">
        <f>_xlfn.XLOOKUP(A65,'Resident Data'!B:B,'Resident Data'!G:G)</f>
        <v>7.2619650593346998</v>
      </c>
      <c r="I65" s="119" t="s">
        <v>497</v>
      </c>
      <c r="J65" s="119" t="s">
        <v>497</v>
      </c>
      <c r="K65" s="119" t="s">
        <v>497</v>
      </c>
      <c r="L65" s="119" t="s">
        <v>497</v>
      </c>
      <c r="M65" s="119" t="s">
        <v>497</v>
      </c>
      <c r="N65" s="119" t="s">
        <v>497</v>
      </c>
      <c r="O65" s="119" t="s">
        <v>497</v>
      </c>
      <c r="P65" s="119" t="s">
        <v>497</v>
      </c>
      <c r="Q65" s="119" t="s">
        <v>497</v>
      </c>
      <c r="R65" s="119" t="s">
        <v>497</v>
      </c>
      <c r="S65" s="119" t="s">
        <v>497</v>
      </c>
      <c r="T65" s="119" t="s">
        <v>497</v>
      </c>
      <c r="U65" s="119" t="s">
        <v>497</v>
      </c>
      <c r="V65" s="119" t="s">
        <v>497</v>
      </c>
      <c r="W65" s="119" t="s">
        <v>497</v>
      </c>
      <c r="X65" s="123">
        <f>_xlfn.XLOOKUP(A65,'Resident Data'!B:B,'Resident Data'!J:J)</f>
        <v>78466.5298130437</v>
      </c>
      <c r="Y65" s="123" t="s">
        <v>497</v>
      </c>
    </row>
    <row r="66" spans="1:25" x14ac:dyDescent="0.35">
      <c r="A66" t="s">
        <v>170</v>
      </c>
      <c r="B66" s="12" t="str">
        <f>_xlfn.XLOOKUP(A66,All!B:B,All!L:L)</f>
        <v>Resident</v>
      </c>
      <c r="C66" s="119">
        <f>_xlfn.XLOOKUP(A66,'NCBI Suppl Data'!B:B,'NCBI Suppl Data'!G:G)</f>
        <v>1</v>
      </c>
      <c r="D66" s="119">
        <f>_xlfn.XLOOKUP(A66,'NCBI Suppl Data'!B:B,'NCBI Suppl Data'!J:J)</f>
        <v>175</v>
      </c>
      <c r="E66" s="119" t="s">
        <v>497</v>
      </c>
      <c r="F66" s="119" t="str">
        <f>_xlfn.XLOOKUP(A66,Adcyap1!B:B,Adcyap1!M:M,"NA")</f>
        <v>NA</v>
      </c>
      <c r="G66" s="119">
        <f>_xlfn.XLOOKUP(A66,'Resident Data'!B:B,'Resident Data'!F:F)</f>
        <v>-56.033760350648301</v>
      </c>
      <c r="H66" s="119">
        <f>_xlfn.XLOOKUP(A66,'Resident Data'!B:B,'Resident Data'!G:G)</f>
        <v>5.3511666571666696</v>
      </c>
      <c r="I66" s="119" t="s">
        <v>497</v>
      </c>
      <c r="J66" s="119" t="s">
        <v>497</v>
      </c>
      <c r="K66" s="119" t="s">
        <v>497</v>
      </c>
      <c r="L66" s="119" t="s">
        <v>497</v>
      </c>
      <c r="M66" s="119" t="s">
        <v>497</v>
      </c>
      <c r="N66" s="119" t="s">
        <v>497</v>
      </c>
      <c r="O66" s="119" t="s">
        <v>497</v>
      </c>
      <c r="P66" s="119" t="s">
        <v>497</v>
      </c>
      <c r="Q66" s="119" t="s">
        <v>497</v>
      </c>
      <c r="R66" s="119" t="s">
        <v>497</v>
      </c>
      <c r="S66" s="119" t="s">
        <v>497</v>
      </c>
      <c r="T66" s="119" t="s">
        <v>497</v>
      </c>
      <c r="U66" s="119" t="s">
        <v>497</v>
      </c>
      <c r="V66" s="119" t="s">
        <v>497</v>
      </c>
      <c r="W66" s="119" t="s">
        <v>497</v>
      </c>
      <c r="X66" s="123">
        <f>_xlfn.XLOOKUP(A66,'Resident Data'!B:B,'Resident Data'!J:J)</f>
        <v>770997.05740968103</v>
      </c>
      <c r="Y66" s="123" t="s">
        <v>497</v>
      </c>
    </row>
    <row r="67" spans="1:25" x14ac:dyDescent="0.35">
      <c r="A67" t="s">
        <v>172</v>
      </c>
      <c r="B67" s="12" t="str">
        <f>_xlfn.XLOOKUP(A67,All!B:B,All!L:L)</f>
        <v>Resident</v>
      </c>
      <c r="C67" s="119">
        <f>_xlfn.XLOOKUP(A67,'NCBI Suppl Data'!B:B,'NCBI Suppl Data'!G:G)</f>
        <v>2</v>
      </c>
      <c r="D67" s="119">
        <f>_xlfn.XLOOKUP(A67,'NCBI Suppl Data'!B:B,'NCBI Suppl Data'!J:J)</f>
        <v>180</v>
      </c>
      <c r="E67" s="119" t="s">
        <v>497</v>
      </c>
      <c r="F67" s="119" t="str">
        <f>_xlfn.XLOOKUP(A67,Adcyap1!B:B,Adcyap1!M:M,"NA")</f>
        <v>NA</v>
      </c>
      <c r="G67" s="119">
        <f>_xlfn.XLOOKUP(A67,'Resident Data'!B:B,'Resident Data'!F:F)</f>
        <v>-69.742206797899698</v>
      </c>
      <c r="H67" s="119">
        <f>_xlfn.XLOOKUP(A67,'Resident Data'!B:B,'Resident Data'!G:G)</f>
        <v>8.6361857822997408</v>
      </c>
      <c r="I67" s="119" t="s">
        <v>497</v>
      </c>
      <c r="J67" s="119" t="s">
        <v>497</v>
      </c>
      <c r="K67" s="119" t="s">
        <v>497</v>
      </c>
      <c r="L67" s="119" t="s">
        <v>497</v>
      </c>
      <c r="M67" s="119" t="s">
        <v>497</v>
      </c>
      <c r="N67" s="119" t="s">
        <v>497</v>
      </c>
      <c r="O67" s="119" t="s">
        <v>497</v>
      </c>
      <c r="P67" s="119" t="s">
        <v>497</v>
      </c>
      <c r="Q67" s="119" t="s">
        <v>497</v>
      </c>
      <c r="R67" s="119" t="s">
        <v>497</v>
      </c>
      <c r="S67" s="119" t="s">
        <v>497</v>
      </c>
      <c r="T67" s="119" t="s">
        <v>497</v>
      </c>
      <c r="U67" s="119" t="s">
        <v>497</v>
      </c>
      <c r="V67" s="119" t="s">
        <v>497</v>
      </c>
      <c r="W67" s="119" t="s">
        <v>497</v>
      </c>
      <c r="X67" s="123">
        <f>_xlfn.XLOOKUP(A67,'Resident Data'!B:B,'Resident Data'!J:J)</f>
        <v>1029054.71769715</v>
      </c>
      <c r="Y67" s="123" t="s">
        <v>497</v>
      </c>
    </row>
    <row r="68" spans="1:25" x14ac:dyDescent="0.35">
      <c r="A68" s="4" t="s">
        <v>458</v>
      </c>
      <c r="B68" s="12" t="str">
        <f>_xlfn.XLOOKUP(A68,All!B:B,All!L:L)</f>
        <v>Resident</v>
      </c>
      <c r="C68" s="119">
        <f>_xlfn.XLOOKUP(A68,'NCBI Suppl Data'!B:B,'NCBI Suppl Data'!G:G)</f>
        <v>6</v>
      </c>
      <c r="D68" s="119">
        <f>_xlfn.XLOOKUP(A68,'NCBI Suppl Data'!B:B,'NCBI Suppl Data'!J:J)</f>
        <v>166</v>
      </c>
      <c r="E68" s="119" t="s">
        <v>497</v>
      </c>
      <c r="F68" s="119" t="str">
        <f>_xlfn.XLOOKUP(A68,Adcyap1!B:B,Adcyap1!M:M,"NA")</f>
        <v>NA</v>
      </c>
      <c r="G68" s="119">
        <f>_xlfn.XLOOKUP(A68,'Resident Data'!B:B,'Resident Data'!F:F)</f>
        <v>147.75400951248201</v>
      </c>
      <c r="H68" s="119">
        <f>_xlfn.XLOOKUP(A68,'Resident Data'!B:B,'Resident Data'!G:G)</f>
        <v>-35.192315123727298</v>
      </c>
      <c r="I68" s="119" t="s">
        <v>497</v>
      </c>
      <c r="J68" s="119" t="s">
        <v>497</v>
      </c>
      <c r="K68" s="119" t="s">
        <v>497</v>
      </c>
      <c r="L68" s="119" t="s">
        <v>497</v>
      </c>
      <c r="M68" s="119" t="s">
        <v>497</v>
      </c>
      <c r="N68" s="119" t="s">
        <v>497</v>
      </c>
      <c r="O68" s="119" t="s">
        <v>497</v>
      </c>
      <c r="P68" s="119" t="s">
        <v>497</v>
      </c>
      <c r="Q68" s="119" t="s">
        <v>497</v>
      </c>
      <c r="R68" s="119" t="s">
        <v>497</v>
      </c>
      <c r="S68" s="119" t="s">
        <v>497</v>
      </c>
      <c r="T68" s="119" t="s">
        <v>497</v>
      </c>
      <c r="U68" s="119" t="s">
        <v>497</v>
      </c>
      <c r="V68" s="119" t="s">
        <v>497</v>
      </c>
      <c r="W68" s="119" t="s">
        <v>497</v>
      </c>
      <c r="X68" s="123">
        <f>_xlfn.XLOOKUP(A68,'Resident Data'!B:B,'Resident Data'!J:J)</f>
        <v>333343.63157812803</v>
      </c>
      <c r="Y68" s="123" t="s">
        <v>497</v>
      </c>
    </row>
    <row r="69" spans="1:25" x14ac:dyDescent="0.35">
      <c r="A69" s="113" t="s">
        <v>474</v>
      </c>
      <c r="B69" s="12" t="str">
        <f>_xlfn.XLOOKUP(A69,All!B:B,All!L:L)</f>
        <v>Resident</v>
      </c>
      <c r="C69" s="119">
        <f>_xlfn.XLOOKUP(A69,'NCBI Suppl Data'!B:B,'NCBI Suppl Data'!G:G)</f>
        <v>1</v>
      </c>
      <c r="D69" s="119">
        <f>_xlfn.XLOOKUP(A69,'NCBI Suppl Data'!B:B,'NCBI Suppl Data'!J:J)</f>
        <v>164</v>
      </c>
      <c r="E69" s="119" t="s">
        <v>497</v>
      </c>
      <c r="F69" s="119" t="str">
        <f>_xlfn.XLOOKUP(A69,Adcyap1!B:B,Adcyap1!M:M,"NA")</f>
        <v>NA</v>
      </c>
      <c r="G69" s="119">
        <f>_xlfn.XLOOKUP(A69,'Resident Data'!B:B,'Resident Data'!F:F)</f>
        <v>-66.386904074909495</v>
      </c>
      <c r="H69" s="119">
        <f>_xlfn.XLOOKUP(A69,'Resident Data'!B:B,'Resident Data'!G:G)</f>
        <v>18.218979817786</v>
      </c>
      <c r="I69" s="119" t="s">
        <v>497</v>
      </c>
      <c r="J69" s="119" t="s">
        <v>497</v>
      </c>
      <c r="K69" s="119" t="s">
        <v>497</v>
      </c>
      <c r="L69" s="119" t="s">
        <v>497</v>
      </c>
      <c r="M69" s="119" t="s">
        <v>497</v>
      </c>
      <c r="N69" s="119" t="s">
        <v>497</v>
      </c>
      <c r="O69" s="119" t="s">
        <v>497</v>
      </c>
      <c r="P69" s="119" t="s">
        <v>497</v>
      </c>
      <c r="Q69" s="119" t="s">
        <v>497</v>
      </c>
      <c r="R69" s="119" t="s">
        <v>497</v>
      </c>
      <c r="S69" s="119" t="s">
        <v>497</v>
      </c>
      <c r="T69" s="119" t="s">
        <v>497</v>
      </c>
      <c r="U69" s="119" t="s">
        <v>497</v>
      </c>
      <c r="V69" s="119" t="s">
        <v>497</v>
      </c>
      <c r="W69" s="119" t="s">
        <v>497</v>
      </c>
      <c r="X69" s="123">
        <f>_xlfn.XLOOKUP(A69,'Resident Data'!B:B,'Resident Data'!J:J)</f>
        <v>58561.700212687902</v>
      </c>
      <c r="Y69" s="123" t="s">
        <v>497</v>
      </c>
    </row>
    <row r="70" spans="1:25" x14ac:dyDescent="0.35">
      <c r="A70" s="8" t="s">
        <v>129</v>
      </c>
      <c r="B70" s="12" t="str">
        <f>_xlfn.XLOOKUP(A70,All!B:B,All!L:L)</f>
        <v>Migrant</v>
      </c>
      <c r="C70" s="119">
        <f>_xlfn.XLOOKUP(A70,Adcyap1!B:B,Adcyap1!G:G)</f>
        <v>1</v>
      </c>
      <c r="D70" s="119">
        <f>_xlfn.XLOOKUP(A70,Adcyap1!B:B,Adcyap1!L:L)</f>
        <v>169</v>
      </c>
      <c r="E70" s="119">
        <f>_xlfn.XLOOKUP('Adcyap1 Analysis Data'!A70,Adcyap1!B:B,Adcyap1!K:K)</f>
        <v>7</v>
      </c>
      <c r="F70" s="119" t="s">
        <v>497</v>
      </c>
      <c r="G70" s="119">
        <f>_xlfn.XLOOKUP(A70,'Migration Data'!B:B,'Migration Data'!F:F)</f>
        <v>-119.469181901574</v>
      </c>
      <c r="H70" s="119">
        <f>_xlfn.XLOOKUP(A70,'Migration Data'!B:B,'Migration Data'!G:G)</f>
        <v>52.511222929089698</v>
      </c>
      <c r="I70" s="119">
        <f>_xlfn.XLOOKUP(A70,'Migration Data'!B:B,'Migration Data'!H:H,"NA")</f>
        <v>-106.00413684881499</v>
      </c>
      <c r="J70" s="119">
        <f>_xlfn.XLOOKUP(A70,'Migration Data'!B:B,'Migration Data'!I:I,"NA")</f>
        <v>31.395644404725399</v>
      </c>
      <c r="K70" s="119">
        <f>_xlfn.XLOOKUP(A70,'Migr Dates Pre'!B:B,'Migr Dates Pre'!I:I)</f>
        <v>56</v>
      </c>
      <c r="L70" s="119">
        <f>_xlfn.XLOOKUP(A70,'Migr Dates Pre'!B:B,'Migr Dates Pre'!J:J)</f>
        <v>87.5</v>
      </c>
      <c r="M70" s="119">
        <f>_xlfn.XLOOKUP(A70,'Migr Dates Pre'!B:B,'Migr Dates Pre'!K:K)</f>
        <v>119</v>
      </c>
      <c r="N70" s="119">
        <f>_xlfn.XLOOKUP(A70,'Migr Dates Pre'!B:B,'Migr Dates Pre'!L:L)</f>
        <v>34</v>
      </c>
      <c r="O70" s="119" t="e">
        <f>_xlfn.XLOOKUP('Clock Analysis Data'!A77,'Migr Dates Pre'!B:B,'Migr Dates Pre'!M:M)</f>
        <v>#N/A</v>
      </c>
      <c r="P70" s="119">
        <f>_xlfn.XLOOKUP(A70,'Migr Dates Pre'!B:B,'Migr Dates Pre'!N:N)</f>
        <v>-29</v>
      </c>
      <c r="Q70" s="119">
        <f>_xlfn.XLOOKUP(A70,'Migr Dates Post'!B:B,'Migr Dates Post'!I:I)</f>
        <v>79</v>
      </c>
      <c r="R70" s="119">
        <f>_xlfn.XLOOKUP(A70,'Migr Dates Post'!B:B,'Migr Dates Post'!J:J)</f>
        <v>121</v>
      </c>
      <c r="S70" s="119">
        <f>_xlfn.XLOOKUP(A70,'Migr Dates Post'!B:B,'Migr Dates Post'!K:K)</f>
        <v>163</v>
      </c>
      <c r="T70" s="119">
        <f>_xlfn.XLOOKUP(A70,'Migr Dates Post'!B:B,'Migr Dates Post'!L:L)</f>
        <v>16</v>
      </c>
      <c r="U70" s="119">
        <f>_xlfn.XLOOKUP(A70,'Migr Dates Post'!B:B,'Migr Dates Post'!M:M)</f>
        <v>-26</v>
      </c>
      <c r="V70" s="119">
        <f>_xlfn.XLOOKUP(A70,'Migr Dates Post'!B:B,'Migr Dates Post'!N:N)</f>
        <v>-68</v>
      </c>
      <c r="W70" s="119">
        <f>_xlfn.XLOOKUP(A70,'Migration Data'!B:B,'Migration Data'!M:M)</f>
        <v>29.223000000000013</v>
      </c>
      <c r="X70" s="123">
        <f>_xlfn.XLOOKUP(A70,'Migration Data'!B:B,'Migration Data'!J:J)</f>
        <v>2587631.4505317202</v>
      </c>
      <c r="Y70" s="123">
        <f>_xlfn.XLOOKUP(A70,'Migration Data'!B:B,'Migration Data'!K:K)</f>
        <v>23.846</v>
      </c>
    </row>
    <row r="71" spans="1:25" x14ac:dyDescent="0.35">
      <c r="A71" s="8" t="s">
        <v>131</v>
      </c>
      <c r="B71" s="12" t="str">
        <f>_xlfn.XLOOKUP(A71,All!B:B,All!L:L)</f>
        <v>Migrant</v>
      </c>
      <c r="C71" s="119">
        <f>_xlfn.XLOOKUP(A71,Adcyap1!B:B,Adcyap1!G:G)</f>
        <v>6</v>
      </c>
      <c r="D71" s="119">
        <f>_xlfn.XLOOKUP(A71,Adcyap1!B:B,Adcyap1!L:L)</f>
        <v>170</v>
      </c>
      <c r="E71" s="119">
        <f>_xlfn.XLOOKUP('Adcyap1 Analysis Data'!A71,Adcyap1!B:B,Adcyap1!K:K)</f>
        <v>7</v>
      </c>
      <c r="F71" s="119">
        <f>_xlfn.XLOOKUP(A71,Adcyap1!B:B,Adcyap1!M:M,"NA")</f>
        <v>0.70899999999999996</v>
      </c>
      <c r="G71" s="119">
        <f>_xlfn.XLOOKUP(A71,'Migration Data'!B:B,'Migration Data'!F:F)</f>
        <v>-116.61144728813299</v>
      </c>
      <c r="H71" s="119">
        <f>_xlfn.XLOOKUP(A71,'Migration Data'!B:B,'Migration Data'!G:G)</f>
        <v>44.157667047654698</v>
      </c>
      <c r="I71" s="119">
        <f>_xlfn.XLOOKUP(A71,'Migration Data'!B:B,'Migration Data'!H:H,"NA")</f>
        <v>-108.547093067524</v>
      </c>
      <c r="J71" s="119">
        <f>_xlfn.XLOOKUP(A71,'Migration Data'!B:B,'Migration Data'!I:I,"NA")</f>
        <v>30.353121877543</v>
      </c>
      <c r="K71" s="119">
        <f>_xlfn.XLOOKUP(A71,'Migr Dates Pre'!B:B,'Migr Dates Pre'!I:I)</f>
        <v>56</v>
      </c>
      <c r="L71" s="119">
        <f>_xlfn.XLOOKUP(A71,'Migr Dates Pre'!B:B,'Migr Dates Pre'!J:J)</f>
        <v>80.5</v>
      </c>
      <c r="M71" s="119">
        <f>_xlfn.XLOOKUP(A71,'Migr Dates Pre'!B:B,'Migr Dates Pre'!K:K)</f>
        <v>105</v>
      </c>
      <c r="N71" s="119">
        <f>_xlfn.XLOOKUP(A71,'Migr Dates Pre'!B:B,'Migr Dates Pre'!L:L)</f>
        <v>34</v>
      </c>
      <c r="O71" s="119">
        <f>_xlfn.XLOOKUP('Clock Analysis Data'!A78,'Migr Dates Pre'!B:B,'Migr Dates Pre'!M:M)</f>
        <v>0</v>
      </c>
      <c r="P71" s="119">
        <f>_xlfn.XLOOKUP(A71,'Migr Dates Pre'!B:B,'Migr Dates Pre'!N:N)</f>
        <v>-15</v>
      </c>
      <c r="Q71" s="119">
        <f>_xlfn.XLOOKUP(A71,'Migr Dates Post'!B:B,'Migr Dates Post'!I:I)</f>
        <v>114</v>
      </c>
      <c r="R71" s="119">
        <f>_xlfn.XLOOKUP(A71,'Migr Dates Post'!B:B,'Migr Dates Post'!J:J)</f>
        <v>142</v>
      </c>
      <c r="S71" s="119">
        <f>_xlfn.XLOOKUP(A71,'Migr Dates Post'!B:B,'Migr Dates Post'!K:K)</f>
        <v>170</v>
      </c>
      <c r="T71" s="119">
        <f>_xlfn.XLOOKUP(A71,'Migr Dates Post'!B:B,'Migr Dates Post'!L:L)</f>
        <v>-19</v>
      </c>
      <c r="U71" s="119">
        <f>_xlfn.XLOOKUP(A71,'Migr Dates Post'!B:B,'Migr Dates Post'!M:M)</f>
        <v>-47</v>
      </c>
      <c r="V71" s="119">
        <f>_xlfn.XLOOKUP(A71,'Migr Dates Post'!B:B,'Migr Dates Post'!N:N)</f>
        <v>-75</v>
      </c>
      <c r="W71" s="119">
        <f>_xlfn.XLOOKUP(A71,'Migration Data'!B:B,'Migration Data'!M:M)</f>
        <v>27.22</v>
      </c>
      <c r="X71" s="123">
        <f>_xlfn.XLOOKUP(A71,'Migration Data'!B:B,'Migration Data'!J:J)</f>
        <v>1688780.40331298</v>
      </c>
      <c r="Y71" s="123">
        <f>_xlfn.XLOOKUP(A71,'Migration Data'!B:B,'Migration Data'!K:K)</f>
        <v>14.763</v>
      </c>
    </row>
    <row r="72" spans="1:25" x14ac:dyDescent="0.35">
      <c r="A72" s="18" t="s">
        <v>57</v>
      </c>
      <c r="B72" s="12" t="str">
        <f>_xlfn.XLOOKUP(A72,All!B:B,All!L:L)</f>
        <v>Migrant</v>
      </c>
      <c r="C72" s="119">
        <f>_xlfn.XLOOKUP(A72,'NCBI Suppl Data'!B:B,'NCBI Suppl Data'!G:G)</f>
        <v>1</v>
      </c>
      <c r="D72" s="119">
        <f>_xlfn.XLOOKUP(A72,'NCBI Suppl Data'!B:B,'NCBI Suppl Data'!J:J)</f>
        <v>166</v>
      </c>
      <c r="E72" s="119" t="s">
        <v>497</v>
      </c>
      <c r="F72" s="119" t="str">
        <f>_xlfn.XLOOKUP(A72,Adcyap1!B:B,Adcyap1!M:M,"NA")</f>
        <v>NA</v>
      </c>
      <c r="G72" s="119">
        <f>_xlfn.XLOOKUP(A72,'Migration Data'!B:B,'Migration Data'!F:F)</f>
        <v>39.3425243979054</v>
      </c>
      <c r="H72" s="119">
        <f>_xlfn.XLOOKUP(A72,'Migration Data'!B:B,'Migration Data'!G:G)</f>
        <v>38.732357017970799</v>
      </c>
      <c r="I72" s="119">
        <f>_xlfn.XLOOKUP(A72,'Migration Data'!B:B,'Migration Data'!H:H,"NA")</f>
        <v>75.410420740236702</v>
      </c>
      <c r="J72" s="119">
        <f>_xlfn.XLOOKUP(A72,'Migration Data'!B:B,'Migration Data'!I:I,"NA")</f>
        <v>21.000031365413399</v>
      </c>
      <c r="K72" s="119">
        <f>_xlfn.XLOOKUP(A72,'Migr Dates Pre'!B:B,'Migr Dates Pre'!I:I)</f>
        <v>101</v>
      </c>
      <c r="L72" s="119">
        <f>_xlfn.XLOOKUP(A72,'Migr Dates Pre'!B:B,'Migr Dates Pre'!J:J)</f>
        <v>118.5</v>
      </c>
      <c r="M72" s="119">
        <f>_xlfn.XLOOKUP(A72,'Migr Dates Pre'!B:B,'Migr Dates Pre'!K:K)</f>
        <v>136</v>
      </c>
      <c r="N72" s="119">
        <f>_xlfn.XLOOKUP(A72,'Migr Dates Pre'!B:B,'Migr Dates Pre'!L:L)</f>
        <v>-11</v>
      </c>
      <c r="O72" s="119">
        <f>_xlfn.XLOOKUP('Clock Analysis Data'!A79,'Migr Dates Pre'!B:B,'Migr Dates Pre'!M:M)</f>
        <v>0</v>
      </c>
      <c r="P72" s="119">
        <f>_xlfn.XLOOKUP(A72,'Migr Dates Pre'!B:B,'Migr Dates Pre'!N:N)</f>
        <v>-46</v>
      </c>
      <c r="Q72" s="119">
        <f>_xlfn.XLOOKUP(A72,'Migr Dates Post'!B:B,'Migr Dates Post'!I:I)</f>
        <v>27</v>
      </c>
      <c r="R72" s="119">
        <f>_xlfn.XLOOKUP(A72,'Migr Dates Post'!B:B,'Migr Dates Post'!J:J)</f>
        <v>58.5</v>
      </c>
      <c r="S72" s="119">
        <f>_xlfn.XLOOKUP(A72,'Migr Dates Post'!B:B,'Migr Dates Post'!K:K)</f>
        <v>90</v>
      </c>
      <c r="T72" s="119">
        <f>_xlfn.XLOOKUP(A72,'Migr Dates Post'!B:B,'Migr Dates Post'!L:L)</f>
        <v>68</v>
      </c>
      <c r="U72" s="119">
        <f>_xlfn.XLOOKUP(A72,'Migr Dates Post'!B:B,'Migr Dates Post'!M:M)</f>
        <v>36.5</v>
      </c>
      <c r="V72" s="119">
        <f>_xlfn.XLOOKUP(A72,'Migr Dates Post'!B:B,'Migr Dates Post'!N:N)</f>
        <v>5</v>
      </c>
      <c r="W72" s="119">
        <f>_xlfn.XLOOKUP(A72,'Migration Data'!B:B,'Migration Data'!M:M)</f>
        <v>71.239999999999995</v>
      </c>
      <c r="X72" s="123">
        <f>_xlfn.XLOOKUP(A72,'Migration Data'!B:B,'Migration Data'!J:J)</f>
        <v>3963599.4070210098</v>
      </c>
      <c r="Y72" s="123">
        <f>_xlfn.XLOOKUP(A72,'Migration Data'!B:B,'Migration Data'!K:K)</f>
        <v>35.527999999999999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FC49B-9E95-4309-BFB3-549E0D20C7E7}">
  <dimension ref="A1:G80"/>
  <sheetViews>
    <sheetView workbookViewId="0"/>
  </sheetViews>
  <sheetFormatPr defaultRowHeight="14.5" x14ac:dyDescent="0.35"/>
  <cols>
    <col min="1" max="1" width="26.453125" style="18" customWidth="1"/>
    <col min="2" max="2" width="15.81640625" style="8" customWidth="1"/>
    <col min="3" max="3" width="16.453125" style="8" customWidth="1"/>
    <col min="4" max="4" width="15.7265625" style="8" customWidth="1"/>
    <col min="5" max="7" width="16.81640625" style="8" customWidth="1"/>
    <col min="8" max="16384" width="8.7265625" style="8"/>
  </cols>
  <sheetData>
    <row r="1" spans="1:7" s="144" customFormat="1" x14ac:dyDescent="0.35">
      <c r="A1" s="143" t="s">
        <v>24</v>
      </c>
      <c r="B1" s="144" t="s">
        <v>625</v>
      </c>
      <c r="C1" s="144" t="s">
        <v>476</v>
      </c>
      <c r="D1" s="144" t="s">
        <v>25</v>
      </c>
      <c r="E1" s="144" t="s">
        <v>332</v>
      </c>
      <c r="F1" s="144" t="s">
        <v>343</v>
      </c>
      <c r="G1" s="144" t="s">
        <v>26</v>
      </c>
    </row>
    <row r="2" spans="1:7" x14ac:dyDescent="0.35">
      <c r="A2" s="18" t="s">
        <v>35</v>
      </c>
      <c r="B2" s="8" t="s">
        <v>498</v>
      </c>
      <c r="C2" s="8" t="s">
        <v>499</v>
      </c>
      <c r="D2" s="8" t="s">
        <v>66</v>
      </c>
      <c r="E2" s="12" t="s">
        <v>333</v>
      </c>
      <c r="F2" s="12" t="s">
        <v>344</v>
      </c>
      <c r="G2" s="12" t="s">
        <v>61</v>
      </c>
    </row>
    <row r="3" spans="1:7" x14ac:dyDescent="0.35">
      <c r="A3" s="18" t="s">
        <v>34</v>
      </c>
      <c r="B3" s="8" t="s">
        <v>500</v>
      </c>
      <c r="C3" s="8" t="s">
        <v>501</v>
      </c>
      <c r="D3" s="8" t="s">
        <v>65</v>
      </c>
      <c r="E3" s="12" t="s">
        <v>334</v>
      </c>
      <c r="F3" s="126" t="s">
        <v>345</v>
      </c>
      <c r="G3" s="12" t="s">
        <v>61</v>
      </c>
    </row>
    <row r="4" spans="1:7" x14ac:dyDescent="0.35">
      <c r="A4" s="18" t="s">
        <v>33</v>
      </c>
      <c r="B4" s="8" t="s">
        <v>502</v>
      </c>
      <c r="C4" s="8" t="s">
        <v>503</v>
      </c>
      <c r="D4" s="8" t="s">
        <v>64</v>
      </c>
      <c r="E4" s="12" t="s">
        <v>335</v>
      </c>
      <c r="F4" s="126" t="s">
        <v>345</v>
      </c>
      <c r="G4" s="12" t="s">
        <v>61</v>
      </c>
    </row>
    <row r="5" spans="1:7" x14ac:dyDescent="0.35">
      <c r="A5" s="18" t="s">
        <v>41</v>
      </c>
      <c r="B5" s="8" t="s">
        <v>504</v>
      </c>
      <c r="C5" s="8" t="s">
        <v>505</v>
      </c>
      <c r="D5" s="8" t="s">
        <v>65</v>
      </c>
      <c r="E5" s="12" t="s">
        <v>334</v>
      </c>
      <c r="F5" s="126" t="s">
        <v>345</v>
      </c>
      <c r="G5" s="12" t="s">
        <v>61</v>
      </c>
    </row>
    <row r="6" spans="1:7" x14ac:dyDescent="0.35">
      <c r="A6" s="18" t="s">
        <v>31</v>
      </c>
      <c r="B6" s="8" t="s">
        <v>506</v>
      </c>
      <c r="C6" s="8" t="s">
        <v>507</v>
      </c>
      <c r="D6" s="8" t="s">
        <v>59</v>
      </c>
      <c r="E6" s="12" t="s">
        <v>336</v>
      </c>
      <c r="F6" s="126" t="s">
        <v>345</v>
      </c>
      <c r="G6" s="12" t="s">
        <v>61</v>
      </c>
    </row>
    <row r="7" spans="1:7" x14ac:dyDescent="0.35">
      <c r="A7" s="18" t="s">
        <v>46</v>
      </c>
      <c r="B7" s="8" t="s">
        <v>508</v>
      </c>
      <c r="C7" s="8" t="s">
        <v>509</v>
      </c>
      <c r="D7" s="8" t="s">
        <v>59</v>
      </c>
      <c r="E7" s="12" t="s">
        <v>336</v>
      </c>
      <c r="F7" s="126" t="s">
        <v>345</v>
      </c>
      <c r="G7" s="12" t="s">
        <v>61</v>
      </c>
    </row>
    <row r="8" spans="1:7" x14ac:dyDescent="0.35">
      <c r="A8" s="18" t="s">
        <v>47</v>
      </c>
      <c r="B8" s="8" t="s">
        <v>508</v>
      </c>
      <c r="C8" s="8" t="s">
        <v>510</v>
      </c>
      <c r="D8" s="8" t="s">
        <v>59</v>
      </c>
      <c r="E8" s="12" t="s">
        <v>336</v>
      </c>
      <c r="F8" s="126" t="s">
        <v>345</v>
      </c>
      <c r="G8" s="12" t="s">
        <v>61</v>
      </c>
    </row>
    <row r="9" spans="1:7" x14ac:dyDescent="0.35">
      <c r="A9" s="18" t="s">
        <v>42</v>
      </c>
      <c r="B9" s="8" t="s">
        <v>508</v>
      </c>
      <c r="C9" s="8" t="s">
        <v>511</v>
      </c>
      <c r="D9" s="8" t="s">
        <v>59</v>
      </c>
      <c r="E9" s="12" t="s">
        <v>336</v>
      </c>
      <c r="F9" s="126" t="s">
        <v>345</v>
      </c>
      <c r="G9" s="12" t="s">
        <v>61</v>
      </c>
    </row>
    <row r="10" spans="1:7" x14ac:dyDescent="0.35">
      <c r="A10" s="18" t="s">
        <v>49</v>
      </c>
      <c r="B10" s="8" t="s">
        <v>508</v>
      </c>
      <c r="C10" s="8" t="s">
        <v>512</v>
      </c>
      <c r="D10" s="8" t="s">
        <v>59</v>
      </c>
      <c r="E10" s="12" t="s">
        <v>336</v>
      </c>
      <c r="F10" s="126" t="s">
        <v>345</v>
      </c>
      <c r="G10" s="12" t="s">
        <v>61</v>
      </c>
    </row>
    <row r="11" spans="1:7" x14ac:dyDescent="0.35">
      <c r="A11" s="18" t="s">
        <v>36</v>
      </c>
      <c r="B11" s="8" t="s">
        <v>508</v>
      </c>
      <c r="C11" s="8" t="s">
        <v>513</v>
      </c>
      <c r="D11" s="8" t="s">
        <v>59</v>
      </c>
      <c r="E11" s="12" t="s">
        <v>336</v>
      </c>
      <c r="F11" s="126" t="s">
        <v>345</v>
      </c>
      <c r="G11" s="12" t="s">
        <v>61</v>
      </c>
    </row>
    <row r="12" spans="1:7" x14ac:dyDescent="0.35">
      <c r="A12" s="18" t="s">
        <v>40</v>
      </c>
      <c r="B12" s="8" t="s">
        <v>514</v>
      </c>
      <c r="C12" s="8" t="s">
        <v>515</v>
      </c>
      <c r="D12" s="8" t="s">
        <v>68</v>
      </c>
      <c r="E12" s="12" t="s">
        <v>322</v>
      </c>
      <c r="F12" s="12" t="s">
        <v>322</v>
      </c>
      <c r="G12" s="8" t="s">
        <v>69</v>
      </c>
    </row>
    <row r="13" spans="1:7" x14ac:dyDescent="0.35">
      <c r="A13" s="18" t="s">
        <v>259</v>
      </c>
      <c r="B13" s="8" t="s">
        <v>516</v>
      </c>
      <c r="C13" s="8" t="s">
        <v>517</v>
      </c>
      <c r="D13" s="8" t="s">
        <v>68</v>
      </c>
      <c r="E13" s="12" t="s">
        <v>322</v>
      </c>
      <c r="F13" s="12" t="s">
        <v>322</v>
      </c>
      <c r="G13" s="8" t="s">
        <v>69</v>
      </c>
    </row>
    <row r="14" spans="1:7" x14ac:dyDescent="0.35">
      <c r="A14" s="18" t="s">
        <v>261</v>
      </c>
      <c r="B14" s="8" t="s">
        <v>518</v>
      </c>
      <c r="C14" s="8" t="s">
        <v>519</v>
      </c>
      <c r="D14" s="8" t="s">
        <v>68</v>
      </c>
      <c r="E14" s="12" t="s">
        <v>322</v>
      </c>
      <c r="F14" s="12" t="s">
        <v>322</v>
      </c>
      <c r="G14" s="8" t="s">
        <v>69</v>
      </c>
    </row>
    <row r="15" spans="1:7" x14ac:dyDescent="0.35">
      <c r="A15" s="18" t="s">
        <v>626</v>
      </c>
      <c r="B15" s="8" t="s">
        <v>520</v>
      </c>
      <c r="C15" s="8" t="s">
        <v>521</v>
      </c>
      <c r="D15" s="8" t="s">
        <v>66</v>
      </c>
      <c r="E15" s="12" t="s">
        <v>333</v>
      </c>
      <c r="F15" s="12" t="s">
        <v>344</v>
      </c>
      <c r="G15" s="12" t="s">
        <v>61</v>
      </c>
    </row>
    <row r="16" spans="1:7" x14ac:dyDescent="0.35">
      <c r="A16" s="18" t="s">
        <v>137</v>
      </c>
      <c r="B16" s="8" t="s">
        <v>522</v>
      </c>
      <c r="C16" s="8" t="s">
        <v>523</v>
      </c>
      <c r="D16" s="8" t="s">
        <v>71</v>
      </c>
      <c r="E16" s="12" t="s">
        <v>333</v>
      </c>
      <c r="F16" s="12" t="s">
        <v>344</v>
      </c>
      <c r="G16" s="12" t="s">
        <v>61</v>
      </c>
    </row>
    <row r="17" spans="1:7" x14ac:dyDescent="0.35">
      <c r="A17" s="18" t="s">
        <v>39</v>
      </c>
      <c r="B17" s="8" t="s">
        <v>524</v>
      </c>
      <c r="C17" s="8" t="s">
        <v>525</v>
      </c>
      <c r="D17" s="8" t="s">
        <v>67</v>
      </c>
      <c r="E17" s="12" t="s">
        <v>337</v>
      </c>
      <c r="F17" s="12" t="s">
        <v>346</v>
      </c>
      <c r="G17" s="12" t="s">
        <v>61</v>
      </c>
    </row>
    <row r="18" spans="1:7" x14ac:dyDescent="0.35">
      <c r="A18" s="18" t="s">
        <v>422</v>
      </c>
      <c r="B18" s="8" t="s">
        <v>524</v>
      </c>
      <c r="C18" s="8" t="s">
        <v>526</v>
      </c>
      <c r="D18" s="8" t="s">
        <v>67</v>
      </c>
      <c r="E18" s="12" t="s">
        <v>337</v>
      </c>
      <c r="F18" s="12" t="s">
        <v>346</v>
      </c>
      <c r="G18" s="12" t="s">
        <v>61</v>
      </c>
    </row>
    <row r="19" spans="1:7" x14ac:dyDescent="0.35">
      <c r="A19" s="18" t="s">
        <v>38</v>
      </c>
      <c r="B19" s="8" t="s">
        <v>527</v>
      </c>
      <c r="C19" s="8" t="s">
        <v>528</v>
      </c>
      <c r="D19" s="8" t="s">
        <v>66</v>
      </c>
      <c r="E19" s="12" t="s">
        <v>333</v>
      </c>
      <c r="F19" s="12" t="s">
        <v>344</v>
      </c>
      <c r="G19" s="12" t="s">
        <v>61</v>
      </c>
    </row>
    <row r="20" spans="1:7" x14ac:dyDescent="0.35">
      <c r="A20" s="18" t="s">
        <v>45</v>
      </c>
      <c r="B20" s="8" t="s">
        <v>529</v>
      </c>
      <c r="C20" s="8" t="s">
        <v>530</v>
      </c>
      <c r="D20" s="8" t="s">
        <v>72</v>
      </c>
      <c r="E20" s="12" t="s">
        <v>338</v>
      </c>
      <c r="F20" s="12" t="s">
        <v>346</v>
      </c>
      <c r="G20" s="12" t="s">
        <v>61</v>
      </c>
    </row>
    <row r="21" spans="1:7" x14ac:dyDescent="0.35">
      <c r="A21" s="18" t="s">
        <v>48</v>
      </c>
      <c r="B21" s="8" t="s">
        <v>531</v>
      </c>
      <c r="C21" s="8" t="s">
        <v>532</v>
      </c>
      <c r="D21" s="8" t="s">
        <v>66</v>
      </c>
      <c r="E21" s="12" t="s">
        <v>333</v>
      </c>
      <c r="F21" s="12" t="s">
        <v>344</v>
      </c>
      <c r="G21" s="12" t="s">
        <v>61</v>
      </c>
    </row>
    <row r="22" spans="1:7" x14ac:dyDescent="0.35">
      <c r="A22" s="18" t="s">
        <v>51</v>
      </c>
      <c r="B22" s="8" t="s">
        <v>533</v>
      </c>
      <c r="C22" s="8" t="s">
        <v>534</v>
      </c>
      <c r="D22" s="8" t="s">
        <v>63</v>
      </c>
      <c r="E22" s="12" t="s">
        <v>337</v>
      </c>
      <c r="F22" s="12" t="s">
        <v>346</v>
      </c>
      <c r="G22" s="12" t="s">
        <v>61</v>
      </c>
    </row>
    <row r="23" spans="1:7" x14ac:dyDescent="0.35">
      <c r="A23" s="18" t="s">
        <v>50</v>
      </c>
      <c r="B23" s="8" t="s">
        <v>535</v>
      </c>
      <c r="C23" s="8" t="s">
        <v>536</v>
      </c>
      <c r="D23" s="8" t="s">
        <v>73</v>
      </c>
      <c r="E23" s="12" t="s">
        <v>339</v>
      </c>
      <c r="F23" s="12" t="s">
        <v>345</v>
      </c>
      <c r="G23" s="12" t="s">
        <v>61</v>
      </c>
    </row>
    <row r="24" spans="1:7" x14ac:dyDescent="0.35">
      <c r="A24" s="18" t="s">
        <v>77</v>
      </c>
      <c r="B24" s="8" t="s">
        <v>537</v>
      </c>
      <c r="C24" s="8" t="s">
        <v>538</v>
      </c>
      <c r="D24" s="8" t="s">
        <v>79</v>
      </c>
      <c r="E24" s="12" t="s">
        <v>340</v>
      </c>
      <c r="F24" s="12" t="s">
        <v>345</v>
      </c>
      <c r="G24" s="12" t="s">
        <v>61</v>
      </c>
    </row>
    <row r="25" spans="1:7" x14ac:dyDescent="0.35">
      <c r="A25" s="18" t="s">
        <v>43</v>
      </c>
      <c r="B25" s="8" t="s">
        <v>539</v>
      </c>
      <c r="C25" s="8" t="s">
        <v>540</v>
      </c>
      <c r="D25" s="8" t="s">
        <v>70</v>
      </c>
      <c r="E25" s="12" t="s">
        <v>337</v>
      </c>
      <c r="F25" s="12" t="s">
        <v>346</v>
      </c>
      <c r="G25" s="12" t="s">
        <v>61</v>
      </c>
    </row>
    <row r="26" spans="1:7" x14ac:dyDescent="0.35">
      <c r="A26" s="18" t="s">
        <v>52</v>
      </c>
      <c r="B26" s="8" t="s">
        <v>541</v>
      </c>
      <c r="C26" s="8" t="s">
        <v>542</v>
      </c>
      <c r="D26" s="8" t="s">
        <v>74</v>
      </c>
      <c r="E26" s="12" t="s">
        <v>322</v>
      </c>
      <c r="F26" s="12" t="s">
        <v>322</v>
      </c>
      <c r="G26" s="8" t="s">
        <v>75</v>
      </c>
    </row>
    <row r="27" spans="1:7" x14ac:dyDescent="0.35">
      <c r="A27" s="18" t="s">
        <v>32</v>
      </c>
      <c r="B27" s="8" t="s">
        <v>543</v>
      </c>
      <c r="C27" s="8" t="s">
        <v>544</v>
      </c>
      <c r="D27" s="8" t="s">
        <v>62</v>
      </c>
      <c r="E27" s="12" t="s">
        <v>322</v>
      </c>
      <c r="F27" s="12" t="s">
        <v>322</v>
      </c>
      <c r="G27" s="8" t="s">
        <v>60</v>
      </c>
    </row>
    <row r="28" spans="1:7" x14ac:dyDescent="0.35">
      <c r="A28" s="18" t="s">
        <v>58</v>
      </c>
      <c r="B28" s="8" t="s">
        <v>545</v>
      </c>
      <c r="C28" s="8" t="s">
        <v>546</v>
      </c>
      <c r="D28" s="8" t="s">
        <v>63</v>
      </c>
      <c r="E28" s="12" t="s">
        <v>337</v>
      </c>
      <c r="F28" s="12" t="s">
        <v>346</v>
      </c>
      <c r="G28" s="12" t="s">
        <v>61</v>
      </c>
    </row>
    <row r="29" spans="1:7" x14ac:dyDescent="0.35">
      <c r="A29" s="18" t="s">
        <v>37</v>
      </c>
      <c r="B29" s="8" t="s">
        <v>520</v>
      </c>
      <c r="C29" s="8" t="s">
        <v>547</v>
      </c>
      <c r="D29" s="8" t="s">
        <v>66</v>
      </c>
      <c r="E29" s="12" t="s">
        <v>333</v>
      </c>
      <c r="F29" s="12" t="s">
        <v>344</v>
      </c>
      <c r="G29" s="12" t="s">
        <v>61</v>
      </c>
    </row>
    <row r="30" spans="1:7" x14ac:dyDescent="0.35">
      <c r="A30" s="18" t="s">
        <v>160</v>
      </c>
      <c r="B30" s="8" t="s">
        <v>531</v>
      </c>
      <c r="C30" s="8" t="s">
        <v>548</v>
      </c>
      <c r="D30" s="8" t="s">
        <v>66</v>
      </c>
      <c r="E30" s="12" t="s">
        <v>333</v>
      </c>
      <c r="F30" s="12" t="s">
        <v>344</v>
      </c>
      <c r="G30" s="12" t="s">
        <v>123</v>
      </c>
    </row>
    <row r="31" spans="1:7" x14ac:dyDescent="0.35">
      <c r="A31" s="18" t="s">
        <v>330</v>
      </c>
      <c r="B31" s="8" t="s">
        <v>531</v>
      </c>
      <c r="C31" s="8" t="s">
        <v>549</v>
      </c>
      <c r="D31" s="8" t="s">
        <v>66</v>
      </c>
      <c r="E31" s="12" t="s">
        <v>333</v>
      </c>
      <c r="F31" s="12" t="s">
        <v>344</v>
      </c>
      <c r="G31" s="12" t="s">
        <v>123</v>
      </c>
    </row>
    <row r="32" spans="1:7" x14ac:dyDescent="0.35">
      <c r="A32" s="18" t="s">
        <v>159</v>
      </c>
      <c r="B32" s="8" t="s">
        <v>531</v>
      </c>
      <c r="C32" s="8" t="s">
        <v>550</v>
      </c>
      <c r="D32" s="8" t="s">
        <v>66</v>
      </c>
      <c r="E32" s="12" t="s">
        <v>333</v>
      </c>
      <c r="F32" s="12" t="s">
        <v>344</v>
      </c>
      <c r="G32" s="12" t="s">
        <v>123</v>
      </c>
    </row>
    <row r="33" spans="1:7" x14ac:dyDescent="0.35">
      <c r="A33" s="18" t="s">
        <v>161</v>
      </c>
      <c r="B33" s="8" t="s">
        <v>531</v>
      </c>
      <c r="C33" s="8" t="s">
        <v>551</v>
      </c>
      <c r="D33" s="8" t="s">
        <v>66</v>
      </c>
      <c r="E33" s="12" t="s">
        <v>333</v>
      </c>
      <c r="F33" s="12" t="s">
        <v>344</v>
      </c>
      <c r="G33" s="12" t="s">
        <v>123</v>
      </c>
    </row>
    <row r="34" spans="1:7" x14ac:dyDescent="0.35">
      <c r="A34" s="18" t="s">
        <v>129</v>
      </c>
      <c r="B34" s="8" t="s">
        <v>552</v>
      </c>
      <c r="C34" s="8" t="s">
        <v>553</v>
      </c>
      <c r="D34" s="8" t="s">
        <v>71</v>
      </c>
      <c r="E34" s="12" t="s">
        <v>333</v>
      </c>
      <c r="F34" s="12" t="s">
        <v>344</v>
      </c>
      <c r="G34" s="8" t="s">
        <v>123</v>
      </c>
    </row>
    <row r="35" spans="1:7" x14ac:dyDescent="0.35">
      <c r="A35" s="18" t="s">
        <v>131</v>
      </c>
      <c r="B35" s="8" t="s">
        <v>552</v>
      </c>
      <c r="C35" s="8" t="s">
        <v>554</v>
      </c>
      <c r="D35" s="8" t="s">
        <v>71</v>
      </c>
      <c r="E35" s="12" t="s">
        <v>333</v>
      </c>
      <c r="F35" s="12" t="s">
        <v>344</v>
      </c>
      <c r="G35" s="8" t="s">
        <v>123</v>
      </c>
    </row>
    <row r="36" spans="1:7" x14ac:dyDescent="0.35">
      <c r="A36" s="18" t="s">
        <v>133</v>
      </c>
      <c r="B36" s="8" t="s">
        <v>555</v>
      </c>
      <c r="C36" s="8" t="s">
        <v>556</v>
      </c>
      <c r="D36" s="8" t="s">
        <v>135</v>
      </c>
      <c r="E36" s="12" t="s">
        <v>337</v>
      </c>
      <c r="F36" s="12" t="s">
        <v>346</v>
      </c>
      <c r="G36" s="8" t="s">
        <v>123</v>
      </c>
    </row>
    <row r="37" spans="1:7" x14ac:dyDescent="0.35">
      <c r="A37" s="18" t="s">
        <v>432</v>
      </c>
      <c r="B37" s="8" t="s">
        <v>557</v>
      </c>
      <c r="C37" s="8" t="s">
        <v>558</v>
      </c>
      <c r="D37" s="8" t="s">
        <v>438</v>
      </c>
      <c r="E37" s="12" t="s">
        <v>469</v>
      </c>
      <c r="F37" s="12" t="s">
        <v>346</v>
      </c>
      <c r="G37" s="8" t="s">
        <v>123</v>
      </c>
    </row>
    <row r="38" spans="1:7" x14ac:dyDescent="0.35">
      <c r="A38" s="18" t="s">
        <v>433</v>
      </c>
      <c r="B38" s="8" t="s">
        <v>557</v>
      </c>
      <c r="C38" s="8" t="s">
        <v>559</v>
      </c>
      <c r="D38" s="8" t="s">
        <v>438</v>
      </c>
      <c r="E38" s="12" t="s">
        <v>469</v>
      </c>
      <c r="F38" s="12" t="s">
        <v>346</v>
      </c>
      <c r="G38" s="8" t="s">
        <v>123</v>
      </c>
    </row>
    <row r="39" spans="1:7" x14ac:dyDescent="0.35">
      <c r="A39" s="18" t="s">
        <v>434</v>
      </c>
      <c r="B39" s="8" t="s">
        <v>557</v>
      </c>
      <c r="C39" s="8" t="s">
        <v>560</v>
      </c>
      <c r="D39" s="8" t="s">
        <v>438</v>
      </c>
      <c r="E39" s="12" t="s">
        <v>469</v>
      </c>
      <c r="F39" s="12" t="s">
        <v>346</v>
      </c>
      <c r="G39" s="8" t="s">
        <v>123</v>
      </c>
    </row>
    <row r="40" spans="1:7" x14ac:dyDescent="0.35">
      <c r="A40" s="18" t="s">
        <v>44</v>
      </c>
      <c r="B40" s="8" t="s">
        <v>561</v>
      </c>
      <c r="C40" s="8" t="s">
        <v>562</v>
      </c>
      <c r="D40" s="8" t="s">
        <v>71</v>
      </c>
      <c r="E40" s="12" t="s">
        <v>333</v>
      </c>
      <c r="F40" s="12" t="s">
        <v>344</v>
      </c>
      <c r="G40" s="12" t="s">
        <v>61</v>
      </c>
    </row>
    <row r="41" spans="1:7" x14ac:dyDescent="0.35">
      <c r="A41" s="18" t="s">
        <v>57</v>
      </c>
      <c r="B41" s="8" t="s">
        <v>555</v>
      </c>
      <c r="C41" s="8" t="s">
        <v>563</v>
      </c>
      <c r="D41" s="8" t="s">
        <v>135</v>
      </c>
      <c r="E41" s="12" t="s">
        <v>337</v>
      </c>
      <c r="F41" s="12" t="s">
        <v>346</v>
      </c>
      <c r="G41" s="8" t="s">
        <v>123</v>
      </c>
    </row>
    <row r="42" spans="1:7" x14ac:dyDescent="0.35">
      <c r="A42" s="18" t="s">
        <v>464</v>
      </c>
      <c r="B42" s="8" t="s">
        <v>557</v>
      </c>
      <c r="C42" s="8" t="s">
        <v>564</v>
      </c>
      <c r="D42" s="8" t="s">
        <v>438</v>
      </c>
      <c r="E42" s="12" t="s">
        <v>469</v>
      </c>
      <c r="F42" s="12" t="s">
        <v>346</v>
      </c>
      <c r="G42" s="8" t="s">
        <v>123</v>
      </c>
    </row>
    <row r="43" spans="1:7" x14ac:dyDescent="0.35">
      <c r="A43" s="18" t="s">
        <v>89</v>
      </c>
      <c r="B43" s="15" t="s">
        <v>565</v>
      </c>
      <c r="C43" s="15" t="s">
        <v>566</v>
      </c>
      <c r="D43" s="8" t="s">
        <v>66</v>
      </c>
      <c r="E43" s="12" t="s">
        <v>333</v>
      </c>
      <c r="F43" s="12" t="s">
        <v>344</v>
      </c>
      <c r="G43" s="8" t="s">
        <v>123</v>
      </c>
    </row>
    <row r="44" spans="1:7" x14ac:dyDescent="0.35">
      <c r="A44" s="18" t="s">
        <v>95</v>
      </c>
      <c r="B44" s="15" t="s">
        <v>567</v>
      </c>
      <c r="C44" s="8" t="s">
        <v>568</v>
      </c>
      <c r="D44" s="8" t="s">
        <v>64</v>
      </c>
      <c r="E44" s="12" t="s">
        <v>335</v>
      </c>
      <c r="F44" s="8" t="s">
        <v>345</v>
      </c>
      <c r="G44" s="8" t="s">
        <v>123</v>
      </c>
    </row>
    <row r="45" spans="1:7" x14ac:dyDescent="0.35">
      <c r="A45" s="18" t="s">
        <v>94</v>
      </c>
      <c r="B45" s="15" t="s">
        <v>567</v>
      </c>
      <c r="C45" s="8" t="s">
        <v>569</v>
      </c>
      <c r="D45" s="8" t="s">
        <v>64</v>
      </c>
      <c r="E45" s="12" t="s">
        <v>335</v>
      </c>
      <c r="F45" s="8" t="s">
        <v>345</v>
      </c>
      <c r="G45" s="8" t="s">
        <v>123</v>
      </c>
    </row>
    <row r="46" spans="1:7" x14ac:dyDescent="0.35">
      <c r="A46" s="18" t="s">
        <v>90</v>
      </c>
      <c r="B46" s="15" t="s">
        <v>570</v>
      </c>
      <c r="C46" s="15" t="s">
        <v>571</v>
      </c>
      <c r="D46" s="8" t="s">
        <v>120</v>
      </c>
      <c r="E46" s="8" t="s">
        <v>341</v>
      </c>
      <c r="F46" s="12" t="s">
        <v>462</v>
      </c>
      <c r="G46" s="8" t="s">
        <v>123</v>
      </c>
    </row>
    <row r="47" spans="1:7" x14ac:dyDescent="0.35">
      <c r="A47" s="18" t="s">
        <v>96</v>
      </c>
      <c r="B47" s="15" t="s">
        <v>572</v>
      </c>
      <c r="C47" s="15" t="s">
        <v>573</v>
      </c>
      <c r="D47" s="8" t="s">
        <v>122</v>
      </c>
      <c r="E47" s="12" t="s">
        <v>322</v>
      </c>
      <c r="F47" s="12" t="s">
        <v>322</v>
      </c>
      <c r="G47" s="8" t="s">
        <v>127</v>
      </c>
    </row>
    <row r="48" spans="1:7" x14ac:dyDescent="0.35">
      <c r="A48" s="18" t="s">
        <v>82</v>
      </c>
      <c r="B48" s="15" t="s">
        <v>574</v>
      </c>
      <c r="C48" s="15" t="s">
        <v>575</v>
      </c>
      <c r="D48" s="8" t="s">
        <v>115</v>
      </c>
      <c r="E48" s="8" t="s">
        <v>336</v>
      </c>
      <c r="F48" s="8" t="s">
        <v>345</v>
      </c>
      <c r="G48" s="8" t="s">
        <v>123</v>
      </c>
    </row>
    <row r="49" spans="1:7" x14ac:dyDescent="0.35">
      <c r="A49" s="18" t="s">
        <v>85</v>
      </c>
      <c r="B49" s="15" t="s">
        <v>576</v>
      </c>
      <c r="C49" s="15" t="s">
        <v>577</v>
      </c>
      <c r="D49" s="8" t="s">
        <v>117</v>
      </c>
      <c r="E49" s="12" t="s">
        <v>322</v>
      </c>
      <c r="F49" s="12" t="s">
        <v>322</v>
      </c>
      <c r="G49" s="8" t="s">
        <v>124</v>
      </c>
    </row>
    <row r="50" spans="1:7" x14ac:dyDescent="0.35">
      <c r="A50" s="18" t="s">
        <v>87</v>
      </c>
      <c r="B50" s="15" t="s">
        <v>578</v>
      </c>
      <c r="C50" s="15" t="s">
        <v>579</v>
      </c>
      <c r="D50" s="8" t="s">
        <v>119</v>
      </c>
      <c r="E50" s="12" t="s">
        <v>322</v>
      </c>
      <c r="F50" s="12" t="s">
        <v>322</v>
      </c>
      <c r="G50" s="8" t="s">
        <v>125</v>
      </c>
    </row>
    <row r="51" spans="1:7" x14ac:dyDescent="0.35">
      <c r="A51" s="18" t="s">
        <v>83</v>
      </c>
      <c r="B51" s="15" t="s">
        <v>580</v>
      </c>
      <c r="C51" s="15" t="s">
        <v>581</v>
      </c>
      <c r="D51" s="8" t="s">
        <v>116</v>
      </c>
      <c r="E51" s="12" t="s">
        <v>322</v>
      </c>
      <c r="F51" s="12" t="s">
        <v>322</v>
      </c>
      <c r="G51" s="8" t="s">
        <v>146</v>
      </c>
    </row>
    <row r="52" spans="1:7" x14ac:dyDescent="0.35">
      <c r="A52" s="18" t="s">
        <v>92</v>
      </c>
      <c r="B52" s="15" t="s">
        <v>582</v>
      </c>
      <c r="C52" s="15" t="s">
        <v>583</v>
      </c>
      <c r="D52" s="8" t="s">
        <v>121</v>
      </c>
      <c r="E52" s="12" t="s">
        <v>322</v>
      </c>
      <c r="F52" s="12" t="s">
        <v>322</v>
      </c>
      <c r="G52" s="8" t="s">
        <v>126</v>
      </c>
    </row>
    <row r="53" spans="1:7" x14ac:dyDescent="0.35">
      <c r="A53" s="18" t="s">
        <v>93</v>
      </c>
      <c r="B53" s="15" t="s">
        <v>502</v>
      </c>
      <c r="C53" s="15" t="s">
        <v>584</v>
      </c>
      <c r="D53" s="8" t="s">
        <v>64</v>
      </c>
      <c r="E53" s="12" t="s">
        <v>335</v>
      </c>
      <c r="F53" s="8" t="s">
        <v>345</v>
      </c>
      <c r="G53" s="8" t="s">
        <v>123</v>
      </c>
    </row>
    <row r="54" spans="1:7" x14ac:dyDescent="0.35">
      <c r="A54" s="18" t="s">
        <v>80</v>
      </c>
      <c r="B54" s="15" t="s">
        <v>574</v>
      </c>
      <c r="C54" s="15" t="s">
        <v>585</v>
      </c>
      <c r="D54" s="8" t="s">
        <v>115</v>
      </c>
      <c r="E54" s="8" t="s">
        <v>336</v>
      </c>
      <c r="F54" s="8" t="s">
        <v>345</v>
      </c>
      <c r="G54" s="8" t="s">
        <v>123</v>
      </c>
    </row>
    <row r="55" spans="1:7" x14ac:dyDescent="0.35">
      <c r="A55" s="18" t="s">
        <v>84</v>
      </c>
      <c r="B55" s="15" t="s">
        <v>586</v>
      </c>
      <c r="C55" s="15" t="s">
        <v>587</v>
      </c>
      <c r="D55" s="8" t="s">
        <v>115</v>
      </c>
      <c r="E55" s="8" t="s">
        <v>336</v>
      </c>
      <c r="F55" s="8" t="s">
        <v>345</v>
      </c>
      <c r="G55" s="8" t="s">
        <v>123</v>
      </c>
    </row>
    <row r="56" spans="1:7" x14ac:dyDescent="0.35">
      <c r="A56" s="18" t="s">
        <v>81</v>
      </c>
      <c r="B56" s="15" t="s">
        <v>574</v>
      </c>
      <c r="C56" s="15" t="s">
        <v>588</v>
      </c>
      <c r="D56" s="8" t="s">
        <v>115</v>
      </c>
      <c r="E56" s="8" t="s">
        <v>336</v>
      </c>
      <c r="F56" s="8" t="s">
        <v>345</v>
      </c>
      <c r="G56" s="8" t="s">
        <v>123</v>
      </c>
    </row>
    <row r="57" spans="1:7" x14ac:dyDescent="0.35">
      <c r="A57" s="18" t="s">
        <v>88</v>
      </c>
      <c r="B57" s="15" t="s">
        <v>589</v>
      </c>
      <c r="C57" s="15" t="s">
        <v>546</v>
      </c>
      <c r="D57" s="8" t="s">
        <v>66</v>
      </c>
      <c r="E57" s="12" t="s">
        <v>333</v>
      </c>
      <c r="F57" s="12" t="s">
        <v>344</v>
      </c>
      <c r="G57" s="8" t="s">
        <v>123</v>
      </c>
    </row>
    <row r="58" spans="1:7" x14ac:dyDescent="0.35">
      <c r="A58" s="18" t="s">
        <v>143</v>
      </c>
      <c r="B58" s="15" t="s">
        <v>590</v>
      </c>
      <c r="C58" s="15" t="s">
        <v>591</v>
      </c>
      <c r="D58" s="8" t="s">
        <v>66</v>
      </c>
      <c r="E58" s="12" t="s">
        <v>333</v>
      </c>
      <c r="F58" s="12" t="s">
        <v>344</v>
      </c>
      <c r="G58" s="8" t="s">
        <v>123</v>
      </c>
    </row>
    <row r="59" spans="1:7" x14ac:dyDescent="0.35">
      <c r="A59" s="18" t="s">
        <v>91</v>
      </c>
      <c r="B59" s="15" t="s">
        <v>535</v>
      </c>
      <c r="C59" s="15" t="s">
        <v>592</v>
      </c>
      <c r="D59" s="8" t="s">
        <v>73</v>
      </c>
      <c r="E59" s="12" t="s">
        <v>339</v>
      </c>
      <c r="F59" s="8" t="s">
        <v>345</v>
      </c>
      <c r="G59" s="8" t="s">
        <v>123</v>
      </c>
    </row>
    <row r="60" spans="1:7" x14ac:dyDescent="0.35">
      <c r="A60" s="18" t="s">
        <v>86</v>
      </c>
      <c r="B60" s="15" t="s">
        <v>593</v>
      </c>
      <c r="C60" s="15" t="s">
        <v>594</v>
      </c>
      <c r="D60" s="8" t="s">
        <v>118</v>
      </c>
      <c r="E60" s="8" t="s">
        <v>341</v>
      </c>
      <c r="F60" s="12" t="s">
        <v>462</v>
      </c>
      <c r="G60" s="8" t="s">
        <v>123</v>
      </c>
    </row>
    <row r="61" spans="1:7" x14ac:dyDescent="0.35">
      <c r="A61" s="18" t="s">
        <v>148</v>
      </c>
      <c r="B61" s="8" t="s">
        <v>545</v>
      </c>
      <c r="C61" s="8" t="s">
        <v>595</v>
      </c>
      <c r="D61" s="8" t="s">
        <v>63</v>
      </c>
      <c r="E61" s="8" t="s">
        <v>337</v>
      </c>
      <c r="F61" s="8" t="s">
        <v>346</v>
      </c>
      <c r="G61" s="8" t="s">
        <v>123</v>
      </c>
    </row>
    <row r="62" spans="1:7" x14ac:dyDescent="0.35">
      <c r="A62" s="18" t="s">
        <v>150</v>
      </c>
      <c r="B62" s="8" t="s">
        <v>596</v>
      </c>
      <c r="C62" s="8" t="s">
        <v>597</v>
      </c>
      <c r="D62" s="8" t="s">
        <v>63</v>
      </c>
      <c r="E62" s="12" t="s">
        <v>337</v>
      </c>
      <c r="F62" s="8" t="s">
        <v>346</v>
      </c>
      <c r="G62" s="8" t="s">
        <v>123</v>
      </c>
    </row>
    <row r="63" spans="1:7" x14ac:dyDescent="0.35">
      <c r="A63" s="18" t="s">
        <v>152</v>
      </c>
      <c r="B63" s="8" t="s">
        <v>545</v>
      </c>
      <c r="C63" s="8" t="s">
        <v>598</v>
      </c>
      <c r="D63" s="8" t="s">
        <v>63</v>
      </c>
      <c r="E63" s="12" t="s">
        <v>337</v>
      </c>
      <c r="F63" s="8" t="s">
        <v>346</v>
      </c>
      <c r="G63" s="8" t="s">
        <v>123</v>
      </c>
    </row>
    <row r="64" spans="1:7" x14ac:dyDescent="0.35">
      <c r="A64" s="18" t="s">
        <v>154</v>
      </c>
      <c r="B64" s="8" t="s">
        <v>599</v>
      </c>
      <c r="C64" s="8" t="s">
        <v>547</v>
      </c>
      <c r="D64" s="8" t="s">
        <v>67</v>
      </c>
      <c r="E64" s="12" t="s">
        <v>337</v>
      </c>
      <c r="F64" s="8" t="s">
        <v>346</v>
      </c>
      <c r="G64" s="8" t="s">
        <v>123</v>
      </c>
    </row>
    <row r="65" spans="1:7" x14ac:dyDescent="0.35">
      <c r="A65" s="18" t="s">
        <v>156</v>
      </c>
      <c r="B65" s="8" t="s">
        <v>561</v>
      </c>
      <c r="C65" s="8" t="s">
        <v>600</v>
      </c>
      <c r="D65" s="8" t="s">
        <v>71</v>
      </c>
      <c r="E65" s="12" t="s">
        <v>333</v>
      </c>
      <c r="F65" s="12" t="s">
        <v>344</v>
      </c>
      <c r="G65" s="8" t="s">
        <v>123</v>
      </c>
    </row>
    <row r="66" spans="1:7" x14ac:dyDescent="0.35">
      <c r="A66" s="18" t="s">
        <v>326</v>
      </c>
      <c r="B66" s="8" t="s">
        <v>535</v>
      </c>
      <c r="C66" s="8" t="s">
        <v>601</v>
      </c>
      <c r="D66" s="8" t="s">
        <v>73</v>
      </c>
      <c r="E66" s="12" t="s">
        <v>339</v>
      </c>
      <c r="F66" s="8" t="s">
        <v>345</v>
      </c>
      <c r="G66" s="8" t="s">
        <v>123</v>
      </c>
    </row>
    <row r="67" spans="1:7" x14ac:dyDescent="0.35">
      <c r="A67" s="18" t="s">
        <v>425</v>
      </c>
      <c r="B67" s="8" t="s">
        <v>602</v>
      </c>
      <c r="C67" s="8" t="s">
        <v>603</v>
      </c>
      <c r="D67" s="8" t="s">
        <v>168</v>
      </c>
      <c r="E67" s="8" t="s">
        <v>342</v>
      </c>
      <c r="F67" s="8" t="s">
        <v>347</v>
      </c>
      <c r="G67" s="8" t="s">
        <v>123</v>
      </c>
    </row>
    <row r="68" spans="1:7" x14ac:dyDescent="0.35">
      <c r="A68" s="18" t="s">
        <v>426</v>
      </c>
      <c r="B68" s="8" t="s">
        <v>604</v>
      </c>
      <c r="C68" s="8" t="s">
        <v>512</v>
      </c>
      <c r="D68" s="8" t="s">
        <v>168</v>
      </c>
      <c r="E68" s="8" t="s">
        <v>342</v>
      </c>
      <c r="F68" s="8" t="s">
        <v>347</v>
      </c>
      <c r="G68" s="8" t="s">
        <v>123</v>
      </c>
    </row>
    <row r="69" spans="1:7" x14ac:dyDescent="0.35">
      <c r="A69" s="18" t="s">
        <v>427</v>
      </c>
      <c r="B69" s="8" t="s">
        <v>605</v>
      </c>
      <c r="C69" s="8" t="s">
        <v>606</v>
      </c>
      <c r="D69" s="8" t="s">
        <v>168</v>
      </c>
      <c r="E69" s="8" t="s">
        <v>342</v>
      </c>
      <c r="F69" s="8" t="s">
        <v>347</v>
      </c>
      <c r="G69" s="8" t="s">
        <v>123</v>
      </c>
    </row>
    <row r="70" spans="1:7" x14ac:dyDescent="0.35">
      <c r="A70" s="18" t="s">
        <v>428</v>
      </c>
      <c r="B70" s="8" t="s">
        <v>607</v>
      </c>
      <c r="C70" s="8" t="s">
        <v>608</v>
      </c>
      <c r="D70" s="8" t="s">
        <v>168</v>
      </c>
      <c r="E70" s="8" t="s">
        <v>342</v>
      </c>
      <c r="F70" s="8" t="s">
        <v>347</v>
      </c>
      <c r="G70" s="8" t="s">
        <v>123</v>
      </c>
    </row>
    <row r="71" spans="1:7" x14ac:dyDescent="0.35">
      <c r="A71" s="18" t="s">
        <v>170</v>
      </c>
      <c r="B71" s="8" t="s">
        <v>609</v>
      </c>
      <c r="C71" s="8" t="s">
        <v>610</v>
      </c>
      <c r="D71" s="8" t="s">
        <v>168</v>
      </c>
      <c r="E71" s="8" t="s">
        <v>342</v>
      </c>
      <c r="F71" s="8" t="s">
        <v>347</v>
      </c>
      <c r="G71" s="8" t="s">
        <v>123</v>
      </c>
    </row>
    <row r="72" spans="1:7" x14ac:dyDescent="0.35">
      <c r="A72" s="18" t="s">
        <v>172</v>
      </c>
      <c r="B72" s="8" t="s">
        <v>611</v>
      </c>
      <c r="C72" s="8" t="s">
        <v>612</v>
      </c>
      <c r="D72" s="8" t="s">
        <v>168</v>
      </c>
      <c r="E72" s="8" t="s">
        <v>342</v>
      </c>
      <c r="F72" s="8" t="s">
        <v>347</v>
      </c>
      <c r="G72" s="8" t="s">
        <v>123</v>
      </c>
    </row>
    <row r="73" spans="1:7" x14ac:dyDescent="0.35">
      <c r="A73" s="18" t="s">
        <v>354</v>
      </c>
      <c r="B73" s="8" t="s">
        <v>555</v>
      </c>
      <c r="C73" s="8" t="s">
        <v>613</v>
      </c>
      <c r="D73" s="8" t="s">
        <v>135</v>
      </c>
      <c r="E73" s="12" t="s">
        <v>337</v>
      </c>
      <c r="F73" s="12" t="s">
        <v>346</v>
      </c>
      <c r="G73" s="8" t="s">
        <v>123</v>
      </c>
    </row>
    <row r="74" spans="1:7" x14ac:dyDescent="0.35">
      <c r="A74" s="18" t="s">
        <v>358</v>
      </c>
      <c r="B74" s="8" t="s">
        <v>552</v>
      </c>
      <c r="C74" s="8" t="s">
        <v>614</v>
      </c>
      <c r="D74" s="8" t="s">
        <v>71</v>
      </c>
      <c r="E74" s="12" t="s">
        <v>333</v>
      </c>
      <c r="F74" s="12" t="s">
        <v>344</v>
      </c>
      <c r="G74" s="8" t="s">
        <v>123</v>
      </c>
    </row>
    <row r="75" spans="1:7" x14ac:dyDescent="0.35">
      <c r="A75" s="18" t="s">
        <v>399</v>
      </c>
      <c r="B75" s="8" t="s">
        <v>615</v>
      </c>
      <c r="C75" s="8" t="s">
        <v>616</v>
      </c>
      <c r="D75" s="8" t="s">
        <v>401</v>
      </c>
      <c r="E75" s="8" t="s">
        <v>409</v>
      </c>
      <c r="F75" s="8" t="s">
        <v>347</v>
      </c>
      <c r="G75" s="8" t="s">
        <v>123</v>
      </c>
    </row>
    <row r="76" spans="1:7" x14ac:dyDescent="0.35">
      <c r="A76" s="18" t="s">
        <v>404</v>
      </c>
      <c r="B76" s="8" t="s">
        <v>617</v>
      </c>
      <c r="C76" s="8" t="s">
        <v>618</v>
      </c>
      <c r="D76" s="8" t="s">
        <v>401</v>
      </c>
      <c r="E76" s="8" t="s">
        <v>409</v>
      </c>
      <c r="F76" s="8" t="s">
        <v>347</v>
      </c>
      <c r="G76" s="8" t="s">
        <v>123</v>
      </c>
    </row>
    <row r="77" spans="1:7" x14ac:dyDescent="0.35">
      <c r="A77" s="18" t="s">
        <v>407</v>
      </c>
      <c r="B77" s="8" t="s">
        <v>539</v>
      </c>
      <c r="C77" s="8" t="s">
        <v>619</v>
      </c>
      <c r="D77" s="8" t="s">
        <v>70</v>
      </c>
      <c r="E77" s="12" t="s">
        <v>337</v>
      </c>
      <c r="F77" s="12" t="s">
        <v>346</v>
      </c>
      <c r="G77" s="8" t="s">
        <v>123</v>
      </c>
    </row>
    <row r="78" spans="1:7" x14ac:dyDescent="0.35">
      <c r="A78" s="18" t="s">
        <v>411</v>
      </c>
      <c r="B78" s="8" t="s">
        <v>620</v>
      </c>
      <c r="C78" s="8" t="s">
        <v>621</v>
      </c>
      <c r="D78" s="8" t="s">
        <v>412</v>
      </c>
      <c r="E78" s="8" t="s">
        <v>322</v>
      </c>
      <c r="F78" s="8" t="s">
        <v>322</v>
      </c>
      <c r="G78" s="8" t="s">
        <v>413</v>
      </c>
    </row>
    <row r="79" spans="1:7" x14ac:dyDescent="0.35">
      <c r="A79" s="18" t="s">
        <v>458</v>
      </c>
      <c r="B79" s="8" t="s">
        <v>622</v>
      </c>
      <c r="C79" s="8" t="s">
        <v>623</v>
      </c>
      <c r="D79" s="8" t="s">
        <v>460</v>
      </c>
      <c r="E79" s="8" t="s">
        <v>461</v>
      </c>
      <c r="F79" s="8" t="s">
        <v>462</v>
      </c>
      <c r="G79" s="8" t="s">
        <v>123</v>
      </c>
    </row>
    <row r="80" spans="1:7" x14ac:dyDescent="0.35">
      <c r="A80" s="18" t="s">
        <v>474</v>
      </c>
      <c r="B80" s="8" t="s">
        <v>545</v>
      </c>
      <c r="C80" s="8" t="s">
        <v>624</v>
      </c>
      <c r="D80" s="8" t="s">
        <v>63</v>
      </c>
      <c r="E80" s="8" t="s">
        <v>337</v>
      </c>
      <c r="F80" s="8" t="s">
        <v>346</v>
      </c>
      <c r="G80" s="8" t="s">
        <v>123</v>
      </c>
    </row>
  </sheetData>
  <conditionalFormatting sqref="D2:D74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C2748-9F97-404C-BDA8-AFD405AC14E8}">
  <dimension ref="A1:N61"/>
  <sheetViews>
    <sheetView workbookViewId="0">
      <pane ySplit="1" topLeftCell="A2" activePane="bottomLeft" state="frozen"/>
      <selection pane="bottomLeft"/>
    </sheetView>
  </sheetViews>
  <sheetFormatPr defaultRowHeight="14.5" x14ac:dyDescent="0.35"/>
  <cols>
    <col min="1" max="1" width="4" style="4" customWidth="1"/>
    <col min="2" max="2" width="21.81640625" style="4" customWidth="1"/>
    <col min="3" max="3" width="26.36328125" style="4" bestFit="1" customWidth="1"/>
    <col min="4" max="4" width="19" style="4" bestFit="1" customWidth="1"/>
    <col min="5" max="5" width="16.81640625" style="4" customWidth="1"/>
    <col min="6" max="6" width="15.7265625" style="4" customWidth="1"/>
    <col min="7" max="7" width="7.54296875" style="5" customWidth="1"/>
    <col min="8" max="8" width="13" style="4" customWidth="1"/>
    <col min="9" max="9" width="26.81640625" style="4" customWidth="1"/>
    <col min="10" max="10" width="14.1796875" style="6" customWidth="1"/>
    <col min="11" max="11" width="9.453125" style="5" customWidth="1"/>
    <col min="12" max="12" width="10.90625" style="5" customWidth="1"/>
    <col min="13" max="13" width="8.7265625" style="85"/>
    <col min="14" max="14" width="4.90625" style="6" customWidth="1"/>
    <col min="15" max="16384" width="8.7265625" style="4"/>
  </cols>
  <sheetData>
    <row r="1" spans="1:14" s="1" customFormat="1" x14ac:dyDescent="0.35">
      <c r="A1" s="1" t="s">
        <v>128</v>
      </c>
      <c r="B1" s="1" t="s">
        <v>24</v>
      </c>
      <c r="C1" s="1" t="s">
        <v>139</v>
      </c>
      <c r="D1" s="1" t="s">
        <v>140</v>
      </c>
      <c r="E1" s="1" t="s">
        <v>26</v>
      </c>
      <c r="F1" s="1" t="s">
        <v>25</v>
      </c>
      <c r="G1" s="3" t="s">
        <v>53</v>
      </c>
      <c r="H1" s="1" t="s">
        <v>28</v>
      </c>
      <c r="I1" s="1" t="s">
        <v>76</v>
      </c>
      <c r="J1" s="2" t="s">
        <v>56</v>
      </c>
      <c r="K1" s="3" t="s">
        <v>54</v>
      </c>
      <c r="L1" s="3" t="s">
        <v>55</v>
      </c>
      <c r="M1" s="83" t="s">
        <v>398</v>
      </c>
      <c r="N1" s="3" t="s">
        <v>394</v>
      </c>
    </row>
    <row r="2" spans="1:14" s="8" customFormat="1" x14ac:dyDescent="0.35">
      <c r="A2" s="8">
        <f>_xlfn.XLOOKUP(B2,All!B:B,All!A:A)</f>
        <v>1</v>
      </c>
      <c r="B2" s="8" t="s">
        <v>35</v>
      </c>
      <c r="C2" s="8" t="s">
        <v>144</v>
      </c>
      <c r="D2" s="8" t="s">
        <v>5</v>
      </c>
      <c r="E2" s="12" t="s">
        <v>61</v>
      </c>
      <c r="F2" s="8" t="s">
        <v>66</v>
      </c>
      <c r="G2" s="13">
        <v>12</v>
      </c>
      <c r="H2" s="8" t="s">
        <v>27</v>
      </c>
      <c r="I2" s="12" t="s">
        <v>272</v>
      </c>
      <c r="J2" s="14">
        <v>369</v>
      </c>
      <c r="K2" s="17">
        <v>7</v>
      </c>
      <c r="L2" s="13" t="s">
        <v>267</v>
      </c>
      <c r="M2" s="87">
        <v>0.18704607046070462</v>
      </c>
      <c r="N2" s="14" t="s">
        <v>395</v>
      </c>
    </row>
    <row r="3" spans="1:14" s="8" customFormat="1" x14ac:dyDescent="0.35">
      <c r="A3" s="8">
        <f>_xlfn.XLOOKUP(B3,All!B:B,All!A:A)</f>
        <v>2</v>
      </c>
      <c r="B3" s="8" t="s">
        <v>630</v>
      </c>
      <c r="C3" s="8" t="s">
        <v>4</v>
      </c>
      <c r="E3" s="12" t="s">
        <v>61</v>
      </c>
      <c r="F3" s="8" t="s">
        <v>65</v>
      </c>
      <c r="G3" s="13">
        <v>9</v>
      </c>
      <c r="H3" s="8" t="s">
        <v>29</v>
      </c>
      <c r="I3" s="12" t="s">
        <v>272</v>
      </c>
      <c r="J3" s="14">
        <v>1422</v>
      </c>
      <c r="K3" s="17">
        <v>9</v>
      </c>
      <c r="L3" s="13" t="s">
        <v>268</v>
      </c>
      <c r="M3" s="84">
        <v>0.56999999999999995</v>
      </c>
      <c r="N3" s="14" t="s">
        <v>395</v>
      </c>
    </row>
    <row r="4" spans="1:14" s="8" customFormat="1" x14ac:dyDescent="0.35">
      <c r="A4" s="8">
        <f>_xlfn.XLOOKUP(B4,All!B:B,All!A:A)</f>
        <v>3</v>
      </c>
      <c r="B4" s="8" t="s">
        <v>33</v>
      </c>
      <c r="C4" s="8" t="s">
        <v>3</v>
      </c>
      <c r="E4" s="12" t="s">
        <v>61</v>
      </c>
      <c r="F4" s="8" t="s">
        <v>64</v>
      </c>
      <c r="G4" s="13">
        <v>5</v>
      </c>
      <c r="H4" s="8" t="s">
        <v>29</v>
      </c>
      <c r="I4" s="12" t="s">
        <v>274</v>
      </c>
      <c r="J4" s="14">
        <v>681</v>
      </c>
      <c r="K4" s="17">
        <v>8</v>
      </c>
      <c r="L4" s="13" t="s">
        <v>147</v>
      </c>
      <c r="M4" s="88" t="s">
        <v>421</v>
      </c>
      <c r="N4" s="14" t="s">
        <v>395</v>
      </c>
    </row>
    <row r="5" spans="1:14" s="8" customFormat="1" x14ac:dyDescent="0.35">
      <c r="A5" s="8">
        <f>_xlfn.XLOOKUP(B5,All!B:B,All!A:A)</f>
        <v>4</v>
      </c>
      <c r="B5" s="8" t="s">
        <v>41</v>
      </c>
      <c r="C5" s="8" t="s">
        <v>11</v>
      </c>
      <c r="E5" s="12" t="s">
        <v>61</v>
      </c>
      <c r="F5" s="8" t="s">
        <v>65</v>
      </c>
      <c r="G5" s="13">
        <v>15</v>
      </c>
      <c r="H5" s="8" t="s">
        <v>29</v>
      </c>
      <c r="I5" s="12" t="s">
        <v>273</v>
      </c>
      <c r="J5" s="14">
        <v>521</v>
      </c>
      <c r="K5" s="17">
        <v>5</v>
      </c>
      <c r="L5" s="13" t="s">
        <v>162</v>
      </c>
      <c r="M5" s="84">
        <v>7.6999999999999999E-2</v>
      </c>
      <c r="N5" s="14" t="s">
        <v>395</v>
      </c>
    </row>
    <row r="6" spans="1:14" s="8" customFormat="1" x14ac:dyDescent="0.35">
      <c r="A6" s="8">
        <f>_xlfn.XLOOKUP(B6,All!B:B,All!A:A)</f>
        <v>5</v>
      </c>
      <c r="B6" s="8" t="s">
        <v>629</v>
      </c>
      <c r="C6" s="8" t="s">
        <v>0</v>
      </c>
      <c r="E6" s="12" t="s">
        <v>61</v>
      </c>
      <c r="F6" s="8" t="s">
        <v>59</v>
      </c>
      <c r="G6" s="13">
        <v>7</v>
      </c>
      <c r="H6" s="8" t="s">
        <v>27</v>
      </c>
      <c r="I6" s="12" t="s">
        <v>275</v>
      </c>
      <c r="J6" s="14">
        <v>230</v>
      </c>
      <c r="K6" s="13">
        <v>3</v>
      </c>
      <c r="L6" s="13" t="s">
        <v>269</v>
      </c>
      <c r="M6" s="87">
        <v>4.3999999999999997E-2</v>
      </c>
      <c r="N6" s="14" t="s">
        <v>395</v>
      </c>
    </row>
    <row r="7" spans="1:14" s="8" customFormat="1" x14ac:dyDescent="0.35">
      <c r="A7" s="8">
        <f>_xlfn.XLOOKUP(B7,All!B:B,All!A:A)</f>
        <v>6</v>
      </c>
      <c r="B7" s="8" t="s">
        <v>46</v>
      </c>
      <c r="C7" s="8" t="s">
        <v>17</v>
      </c>
      <c r="E7" s="12" t="s">
        <v>61</v>
      </c>
      <c r="F7" s="8" t="s">
        <v>59</v>
      </c>
      <c r="G7" s="13">
        <v>1</v>
      </c>
      <c r="H7" s="8" t="s">
        <v>27</v>
      </c>
      <c r="I7" s="12" t="s">
        <v>276</v>
      </c>
      <c r="J7" s="14">
        <v>548</v>
      </c>
      <c r="K7" s="13">
        <v>4</v>
      </c>
      <c r="L7" s="13" t="s">
        <v>147</v>
      </c>
      <c r="M7" s="84">
        <v>0.47199999999999998</v>
      </c>
      <c r="N7" s="14" t="s">
        <v>395</v>
      </c>
    </row>
    <row r="8" spans="1:14" s="8" customFormat="1" x14ac:dyDescent="0.35">
      <c r="A8" s="8">
        <f>_xlfn.XLOOKUP(B8,All!B:B,All!A:A)</f>
        <v>7</v>
      </c>
      <c r="B8" s="8" t="s">
        <v>47</v>
      </c>
      <c r="C8" s="8" t="s">
        <v>18</v>
      </c>
      <c r="E8" s="12" t="s">
        <v>61</v>
      </c>
      <c r="F8" s="8" t="s">
        <v>59</v>
      </c>
      <c r="G8" s="13">
        <v>2</v>
      </c>
      <c r="H8" s="8" t="s">
        <v>27</v>
      </c>
      <c r="I8" s="12" t="s">
        <v>276</v>
      </c>
      <c r="J8" s="14">
        <v>48</v>
      </c>
      <c r="K8" s="13">
        <v>4</v>
      </c>
      <c r="L8" s="13" t="s">
        <v>147</v>
      </c>
      <c r="M8" s="84">
        <v>0.35399999999999998</v>
      </c>
      <c r="N8" s="14" t="s">
        <v>395</v>
      </c>
    </row>
    <row r="9" spans="1:14" s="8" customFormat="1" x14ac:dyDescent="0.35">
      <c r="A9" s="8">
        <f>_xlfn.XLOOKUP(B9,All!B:B,All!A:A)</f>
        <v>8</v>
      </c>
      <c r="B9" s="8" t="s">
        <v>42</v>
      </c>
      <c r="C9" s="8" t="s">
        <v>12</v>
      </c>
      <c r="E9" s="12" t="s">
        <v>61</v>
      </c>
      <c r="F9" s="8" t="s">
        <v>59</v>
      </c>
      <c r="G9" s="13">
        <v>1</v>
      </c>
      <c r="H9" s="8" t="s">
        <v>30</v>
      </c>
      <c r="I9" s="12" t="s">
        <v>276</v>
      </c>
      <c r="J9" s="14">
        <v>163</v>
      </c>
      <c r="K9" s="13">
        <v>2</v>
      </c>
      <c r="L9" s="13" t="s">
        <v>147</v>
      </c>
      <c r="M9" s="84">
        <v>0.34300000000000003</v>
      </c>
      <c r="N9" s="14" t="s">
        <v>395</v>
      </c>
    </row>
    <row r="10" spans="1:14" s="8" customFormat="1" x14ac:dyDescent="0.35">
      <c r="A10" s="8">
        <f>_xlfn.XLOOKUP(B10,All!B:B,All!A:A)</f>
        <v>9</v>
      </c>
      <c r="B10" s="8" t="s">
        <v>49</v>
      </c>
      <c r="C10" s="8" t="s">
        <v>20</v>
      </c>
      <c r="E10" s="12" t="s">
        <v>61</v>
      </c>
      <c r="F10" s="8" t="s">
        <v>59</v>
      </c>
      <c r="G10" s="13">
        <v>1</v>
      </c>
      <c r="H10" s="8" t="s">
        <v>27</v>
      </c>
      <c r="I10" s="12" t="s">
        <v>276</v>
      </c>
      <c r="J10" s="14">
        <v>169</v>
      </c>
      <c r="K10" s="13">
        <v>3</v>
      </c>
      <c r="L10" s="13" t="s">
        <v>269</v>
      </c>
      <c r="M10" s="84">
        <v>4.7E-2</v>
      </c>
      <c r="N10" s="14" t="s">
        <v>395</v>
      </c>
    </row>
    <row r="11" spans="1:14" s="8" customFormat="1" x14ac:dyDescent="0.35">
      <c r="A11" s="8">
        <f>_xlfn.XLOOKUP(B11,All!B:B,All!A:A)</f>
        <v>10</v>
      </c>
      <c r="B11" s="8" t="s">
        <v>36</v>
      </c>
      <c r="C11" s="8" t="s">
        <v>6</v>
      </c>
      <c r="E11" s="12" t="s">
        <v>61</v>
      </c>
      <c r="F11" s="8" t="s">
        <v>59</v>
      </c>
      <c r="G11" s="13">
        <v>1</v>
      </c>
      <c r="H11" s="8" t="s">
        <v>27</v>
      </c>
      <c r="I11" s="12" t="s">
        <v>276</v>
      </c>
      <c r="J11" s="14">
        <v>88</v>
      </c>
      <c r="K11" s="13">
        <v>3</v>
      </c>
      <c r="L11" s="13" t="s">
        <v>147</v>
      </c>
      <c r="M11" s="84">
        <v>0.443</v>
      </c>
      <c r="N11" s="14" t="s">
        <v>395</v>
      </c>
    </row>
    <row r="12" spans="1:14" s="8" customFormat="1" x14ac:dyDescent="0.35">
      <c r="A12" s="8">
        <f>_xlfn.XLOOKUP(B12,All!B:B,All!A:A)</f>
        <v>11</v>
      </c>
      <c r="B12" s="8" t="s">
        <v>40</v>
      </c>
      <c r="C12" s="8" t="s">
        <v>10</v>
      </c>
      <c r="E12" s="8" t="s">
        <v>69</v>
      </c>
      <c r="F12" s="8" t="s">
        <v>68</v>
      </c>
      <c r="G12" s="13">
        <v>6</v>
      </c>
      <c r="H12" s="8" t="s">
        <v>30</v>
      </c>
      <c r="I12" s="12" t="s">
        <v>277</v>
      </c>
      <c r="J12" s="14">
        <v>999</v>
      </c>
      <c r="K12" s="13">
        <v>1</v>
      </c>
      <c r="L12" s="13" t="s">
        <v>147</v>
      </c>
      <c r="M12" s="84">
        <v>0</v>
      </c>
      <c r="N12" s="14" t="s">
        <v>395</v>
      </c>
    </row>
    <row r="13" spans="1:14" s="8" customFormat="1" x14ac:dyDescent="0.35">
      <c r="A13" s="8">
        <f>_xlfn.XLOOKUP(B13,All!B:B,All!A:A)</f>
        <v>12</v>
      </c>
      <c r="B13" s="8" t="s">
        <v>259</v>
      </c>
      <c r="C13" s="8" t="s">
        <v>260</v>
      </c>
      <c r="E13" s="8" t="s">
        <v>69</v>
      </c>
      <c r="F13" s="8" t="s">
        <v>68</v>
      </c>
      <c r="G13" s="13">
        <v>2</v>
      </c>
      <c r="H13" s="8" t="s">
        <v>30</v>
      </c>
      <c r="I13" s="12" t="s">
        <v>277</v>
      </c>
      <c r="J13" s="14">
        <v>20</v>
      </c>
      <c r="K13" s="13">
        <v>2</v>
      </c>
      <c r="L13" s="13" t="s">
        <v>147</v>
      </c>
      <c r="M13" s="84" t="s">
        <v>421</v>
      </c>
      <c r="N13" s="14" t="s">
        <v>395</v>
      </c>
    </row>
    <row r="14" spans="1:14" s="8" customFormat="1" x14ac:dyDescent="0.35">
      <c r="A14" s="8">
        <f>_xlfn.XLOOKUP(B14,All!B:B,All!A:A)</f>
        <v>13</v>
      </c>
      <c r="B14" s="8" t="s">
        <v>261</v>
      </c>
      <c r="C14" s="8" t="s">
        <v>262</v>
      </c>
      <c r="E14" s="8" t="s">
        <v>69</v>
      </c>
      <c r="F14" s="8" t="s">
        <v>68</v>
      </c>
      <c r="G14" s="13">
        <v>10</v>
      </c>
      <c r="H14" s="8" t="s">
        <v>29</v>
      </c>
      <c r="I14" s="12" t="s">
        <v>277</v>
      </c>
      <c r="J14" s="14">
        <v>15</v>
      </c>
      <c r="K14" s="13">
        <v>2</v>
      </c>
      <c r="L14" s="13" t="s">
        <v>175</v>
      </c>
      <c r="M14" s="84" t="s">
        <v>421</v>
      </c>
      <c r="N14" s="129" t="s">
        <v>396</v>
      </c>
    </row>
    <row r="15" spans="1:14" s="8" customFormat="1" x14ac:dyDescent="0.35">
      <c r="A15" s="8">
        <f>_xlfn.XLOOKUP(B15,All!B:B,All!A:A)</f>
        <v>14</v>
      </c>
      <c r="B15" s="8" t="s">
        <v>632</v>
      </c>
      <c r="C15" s="8" t="s">
        <v>14</v>
      </c>
      <c r="E15" s="12" t="s">
        <v>61</v>
      </c>
      <c r="F15" s="8" t="s">
        <v>66</v>
      </c>
      <c r="G15" s="13">
        <v>3</v>
      </c>
      <c r="H15" s="8" t="s">
        <v>27</v>
      </c>
      <c r="I15" s="12" t="s">
        <v>278</v>
      </c>
      <c r="J15" s="14">
        <v>275</v>
      </c>
      <c r="K15" s="13">
        <v>5</v>
      </c>
      <c r="L15" s="13" t="s">
        <v>268</v>
      </c>
      <c r="M15" s="84">
        <v>0.47799999999999998</v>
      </c>
      <c r="N15" s="14" t="s">
        <v>395</v>
      </c>
    </row>
    <row r="16" spans="1:14" s="8" customFormat="1" x14ac:dyDescent="0.35">
      <c r="A16" s="8">
        <f>_xlfn.XLOOKUP(B16,All!B:B,All!A:A)</f>
        <v>15</v>
      </c>
      <c r="B16" s="8" t="s">
        <v>631</v>
      </c>
      <c r="C16" s="8" t="s">
        <v>138</v>
      </c>
      <c r="E16" s="8" t="s">
        <v>123</v>
      </c>
      <c r="F16" s="8" t="s">
        <v>71</v>
      </c>
      <c r="G16" s="13">
        <v>7</v>
      </c>
      <c r="H16" s="8" t="s">
        <v>29</v>
      </c>
      <c r="I16" s="12" t="s">
        <v>280</v>
      </c>
      <c r="J16" s="14">
        <v>793</v>
      </c>
      <c r="K16" s="13">
        <v>2</v>
      </c>
      <c r="L16" s="13" t="s">
        <v>269</v>
      </c>
      <c r="M16" s="84">
        <v>2.7799999999999998E-2</v>
      </c>
      <c r="N16" s="131" t="s">
        <v>395</v>
      </c>
    </row>
    <row r="17" spans="1:14" s="8" customFormat="1" x14ac:dyDescent="0.35">
      <c r="A17" s="8">
        <f>_xlfn.XLOOKUP(B17,All!B:B,All!A:A)</f>
        <v>16</v>
      </c>
      <c r="B17" s="8" t="s">
        <v>429</v>
      </c>
      <c r="C17" s="8" t="s">
        <v>9</v>
      </c>
      <c r="E17" s="12" t="s">
        <v>61</v>
      </c>
      <c r="F17" s="8" t="s">
        <v>67</v>
      </c>
      <c r="G17" s="13">
        <v>14</v>
      </c>
      <c r="H17" s="8" t="s">
        <v>29</v>
      </c>
      <c r="I17" s="12" t="s">
        <v>281</v>
      </c>
      <c r="J17" s="14">
        <v>276</v>
      </c>
      <c r="K17" s="13">
        <v>7</v>
      </c>
      <c r="L17" s="13" t="s">
        <v>175</v>
      </c>
      <c r="M17" s="87">
        <v>0.28290217391304351</v>
      </c>
      <c r="N17" s="14" t="s">
        <v>395</v>
      </c>
    </row>
    <row r="18" spans="1:14" s="8" customFormat="1" x14ac:dyDescent="0.35">
      <c r="A18" s="8">
        <v>17</v>
      </c>
      <c r="B18" s="8" t="s">
        <v>422</v>
      </c>
      <c r="C18" s="8" t="s">
        <v>423</v>
      </c>
      <c r="E18" s="12" t="s">
        <v>61</v>
      </c>
      <c r="F18" s="8" t="s">
        <v>67</v>
      </c>
      <c r="G18" s="13">
        <v>4</v>
      </c>
      <c r="H18" s="8" t="s">
        <v>30</v>
      </c>
      <c r="I18" s="12" t="s">
        <v>281</v>
      </c>
      <c r="J18" s="14">
        <v>89</v>
      </c>
      <c r="K18" s="13">
        <v>5</v>
      </c>
      <c r="L18" s="13" t="s">
        <v>175</v>
      </c>
      <c r="M18" s="87">
        <v>0.33493258426966294</v>
      </c>
      <c r="N18" s="129" t="s">
        <v>396</v>
      </c>
    </row>
    <row r="19" spans="1:14" s="8" customFormat="1" x14ac:dyDescent="0.35">
      <c r="A19" s="8">
        <f>_xlfn.XLOOKUP(B19,All!B:B,All!A:A)</f>
        <v>18</v>
      </c>
      <c r="B19" s="8" t="s">
        <v>38</v>
      </c>
      <c r="C19" s="8" t="s">
        <v>8</v>
      </c>
      <c r="E19" s="12" t="s">
        <v>61</v>
      </c>
      <c r="F19" s="8" t="s">
        <v>66</v>
      </c>
      <c r="G19" s="13">
        <v>3</v>
      </c>
      <c r="H19" s="8" t="s">
        <v>27</v>
      </c>
      <c r="I19" s="12" t="s">
        <v>279</v>
      </c>
      <c r="J19" s="14">
        <v>151</v>
      </c>
      <c r="K19" s="13">
        <v>5</v>
      </c>
      <c r="L19" s="13" t="s">
        <v>268</v>
      </c>
      <c r="M19" s="84">
        <v>0.52669999999999995</v>
      </c>
      <c r="N19" s="14" t="s">
        <v>395</v>
      </c>
    </row>
    <row r="20" spans="1:14" s="8" customFormat="1" x14ac:dyDescent="0.35">
      <c r="A20" s="8">
        <f>_xlfn.XLOOKUP(B20,All!B:B,All!A:A)</f>
        <v>19</v>
      </c>
      <c r="B20" s="8" t="s">
        <v>45</v>
      </c>
      <c r="C20" s="8" t="s">
        <v>16</v>
      </c>
      <c r="E20" s="12" t="s">
        <v>61</v>
      </c>
      <c r="F20" s="8" t="s">
        <v>72</v>
      </c>
      <c r="G20" s="13">
        <v>2</v>
      </c>
      <c r="H20" s="8" t="s">
        <v>27</v>
      </c>
      <c r="I20" s="12" t="s">
        <v>279</v>
      </c>
      <c r="J20" s="14">
        <v>144</v>
      </c>
      <c r="K20" s="13">
        <v>5</v>
      </c>
      <c r="L20" s="13" t="s">
        <v>173</v>
      </c>
      <c r="M20" s="84">
        <v>0.24179999999999999</v>
      </c>
      <c r="N20" s="14" t="s">
        <v>395</v>
      </c>
    </row>
    <row r="21" spans="1:14" s="8" customFormat="1" x14ac:dyDescent="0.35">
      <c r="A21" s="8">
        <f>_xlfn.XLOOKUP(B21,All!B:B,All!A:A)</f>
        <v>20</v>
      </c>
      <c r="B21" s="8" t="s">
        <v>48</v>
      </c>
      <c r="C21" s="8" t="s">
        <v>19</v>
      </c>
      <c r="E21" s="12" t="s">
        <v>61</v>
      </c>
      <c r="F21" s="8" t="s">
        <v>66</v>
      </c>
      <c r="G21" s="13">
        <v>1</v>
      </c>
      <c r="H21" s="8" t="s">
        <v>27</v>
      </c>
      <c r="I21" s="12" t="s">
        <v>279</v>
      </c>
      <c r="J21" s="14">
        <v>208</v>
      </c>
      <c r="K21" s="13">
        <v>7</v>
      </c>
      <c r="L21" s="13" t="s">
        <v>162</v>
      </c>
      <c r="M21" s="84">
        <v>0.125</v>
      </c>
      <c r="N21" s="14" t="s">
        <v>395</v>
      </c>
    </row>
    <row r="22" spans="1:14" s="8" customFormat="1" x14ac:dyDescent="0.35">
      <c r="A22" s="8">
        <f>_xlfn.XLOOKUP(B22,All!B:B,All!A:A)</f>
        <v>21</v>
      </c>
      <c r="B22" s="8" t="s">
        <v>635</v>
      </c>
      <c r="C22" s="8" t="s">
        <v>22</v>
      </c>
      <c r="E22" s="12" t="s">
        <v>61</v>
      </c>
      <c r="F22" s="8" t="s">
        <v>63</v>
      </c>
      <c r="G22" s="13">
        <v>3</v>
      </c>
      <c r="H22" s="8" t="s">
        <v>27</v>
      </c>
      <c r="I22" s="12" t="s">
        <v>282</v>
      </c>
      <c r="J22" s="14">
        <v>102</v>
      </c>
      <c r="K22" s="13">
        <v>2</v>
      </c>
      <c r="L22" s="13" t="s">
        <v>173</v>
      </c>
      <c r="M22" s="84">
        <v>0.02</v>
      </c>
      <c r="N22" s="129" t="s">
        <v>396</v>
      </c>
    </row>
    <row r="23" spans="1:14" s="8" customFormat="1" x14ac:dyDescent="0.35">
      <c r="A23" s="8">
        <f>_xlfn.XLOOKUP(B23,All!B:B,All!A:A)</f>
        <v>22</v>
      </c>
      <c r="B23" s="8" t="s">
        <v>50</v>
      </c>
      <c r="C23" s="8" t="s">
        <v>21</v>
      </c>
      <c r="E23" s="12" t="s">
        <v>61</v>
      </c>
      <c r="F23" s="8" t="s">
        <v>73</v>
      </c>
      <c r="G23" s="13">
        <v>3</v>
      </c>
      <c r="H23" s="8" t="s">
        <v>27</v>
      </c>
      <c r="I23" s="12" t="s">
        <v>283</v>
      </c>
      <c r="J23" s="14">
        <v>121</v>
      </c>
      <c r="K23" s="13">
        <v>5</v>
      </c>
      <c r="L23" s="13" t="s">
        <v>173</v>
      </c>
      <c r="M23" s="84">
        <v>0.46279999999999999</v>
      </c>
      <c r="N23" s="14" t="s">
        <v>395</v>
      </c>
    </row>
    <row r="24" spans="1:14" s="8" customFormat="1" x14ac:dyDescent="0.35">
      <c r="A24" s="8">
        <f>_xlfn.XLOOKUP(B24,All!B:B,All!A:A)</f>
        <v>23</v>
      </c>
      <c r="B24" s="8" t="s">
        <v>77</v>
      </c>
      <c r="C24" s="8" t="s">
        <v>145</v>
      </c>
      <c r="D24" s="8" t="s">
        <v>78</v>
      </c>
      <c r="E24" s="12" t="s">
        <v>61</v>
      </c>
      <c r="F24" s="8" t="s">
        <v>79</v>
      </c>
      <c r="G24" s="13">
        <v>4</v>
      </c>
      <c r="H24" s="8" t="s">
        <v>29</v>
      </c>
      <c r="I24" s="12" t="s">
        <v>284</v>
      </c>
      <c r="J24" s="14">
        <v>257</v>
      </c>
      <c r="K24" s="13">
        <v>6</v>
      </c>
      <c r="L24" s="13" t="s">
        <v>173</v>
      </c>
      <c r="M24" s="84">
        <v>0.58499999999999996</v>
      </c>
      <c r="N24" s="14" t="s">
        <v>395</v>
      </c>
    </row>
    <row r="25" spans="1:14" s="8" customFormat="1" x14ac:dyDescent="0.35">
      <c r="A25" s="8">
        <f>_xlfn.XLOOKUP(B25,All!B:B,All!A:A)</f>
        <v>24</v>
      </c>
      <c r="B25" s="8" t="s">
        <v>43</v>
      </c>
      <c r="C25" s="8" t="s">
        <v>13</v>
      </c>
      <c r="E25" s="12" t="s">
        <v>61</v>
      </c>
      <c r="F25" s="8" t="s">
        <v>70</v>
      </c>
      <c r="G25" s="13">
        <v>2</v>
      </c>
      <c r="H25" s="8" t="s">
        <v>27</v>
      </c>
      <c r="I25" s="12" t="s">
        <v>285</v>
      </c>
      <c r="J25" s="14">
        <v>60</v>
      </c>
      <c r="K25" s="13">
        <v>6</v>
      </c>
      <c r="L25" s="13" t="s">
        <v>175</v>
      </c>
      <c r="M25" s="88">
        <v>0.58330000000000004</v>
      </c>
      <c r="N25" s="129" t="s">
        <v>396</v>
      </c>
    </row>
    <row r="26" spans="1:14" s="8" customFormat="1" x14ac:dyDescent="0.35">
      <c r="A26" s="8">
        <f>_xlfn.XLOOKUP(B26,All!B:B,All!A:A)</f>
        <v>25</v>
      </c>
      <c r="B26" s="8" t="s">
        <v>52</v>
      </c>
      <c r="C26" s="8" t="s">
        <v>23</v>
      </c>
      <c r="E26" s="8" t="s">
        <v>75</v>
      </c>
      <c r="F26" s="8" t="s">
        <v>74</v>
      </c>
      <c r="G26" s="13">
        <v>2</v>
      </c>
      <c r="H26" s="8" t="s">
        <v>29</v>
      </c>
      <c r="I26" s="12" t="s">
        <v>286</v>
      </c>
      <c r="J26" s="13">
        <v>64</v>
      </c>
      <c r="K26" s="13">
        <v>2</v>
      </c>
      <c r="L26" s="13">
        <v>5</v>
      </c>
      <c r="M26" s="84">
        <v>0.09</v>
      </c>
      <c r="N26" s="14" t="s">
        <v>395</v>
      </c>
    </row>
    <row r="27" spans="1:14" s="8" customFormat="1" x14ac:dyDescent="0.35">
      <c r="A27" s="8">
        <f>_xlfn.XLOOKUP(B27,All!B:B,All!A:A)</f>
        <v>26</v>
      </c>
      <c r="B27" s="8" t="s">
        <v>32</v>
      </c>
      <c r="C27" s="8" t="s">
        <v>1</v>
      </c>
      <c r="E27" s="8" t="s">
        <v>60</v>
      </c>
      <c r="F27" s="8" t="s">
        <v>62</v>
      </c>
      <c r="G27" s="13">
        <v>4</v>
      </c>
      <c r="H27" s="8" t="s">
        <v>27</v>
      </c>
      <c r="I27" s="12" t="s">
        <v>287</v>
      </c>
      <c r="J27" s="14">
        <v>135</v>
      </c>
      <c r="K27" s="13">
        <v>6</v>
      </c>
      <c r="L27" s="13" t="s">
        <v>173</v>
      </c>
      <c r="M27" s="84">
        <v>0.79</v>
      </c>
      <c r="N27" s="131" t="s">
        <v>395</v>
      </c>
    </row>
    <row r="28" spans="1:14" s="8" customFormat="1" x14ac:dyDescent="0.35">
      <c r="A28" s="8">
        <f>_xlfn.XLOOKUP(B28,All!B:B,All!A:A)</f>
        <v>27</v>
      </c>
      <c r="B28" s="8" t="s">
        <v>58</v>
      </c>
      <c r="C28" s="8" t="s">
        <v>2</v>
      </c>
      <c r="E28" s="12" t="s">
        <v>61</v>
      </c>
      <c r="F28" s="8" t="s">
        <v>63</v>
      </c>
      <c r="G28" s="13">
        <v>1</v>
      </c>
      <c r="H28" s="8" t="s">
        <v>27</v>
      </c>
      <c r="I28" s="12" t="s">
        <v>288</v>
      </c>
      <c r="J28" s="14">
        <v>72</v>
      </c>
      <c r="K28" s="13">
        <v>1</v>
      </c>
      <c r="L28" s="13" t="s">
        <v>271</v>
      </c>
      <c r="M28" s="88">
        <v>0.72199999999999998</v>
      </c>
      <c r="N28" s="131" t="s">
        <v>395</v>
      </c>
    </row>
    <row r="29" spans="1:14" s="8" customFormat="1" x14ac:dyDescent="0.35">
      <c r="A29" s="8">
        <f>_xlfn.XLOOKUP(B29,All!B:B,All!A:A)</f>
        <v>28</v>
      </c>
      <c r="B29" s="8" t="s">
        <v>37</v>
      </c>
      <c r="C29" s="8" t="s">
        <v>7</v>
      </c>
      <c r="E29" s="12" t="s">
        <v>61</v>
      </c>
      <c r="F29" s="8" t="s">
        <v>66</v>
      </c>
      <c r="G29" s="13">
        <v>1</v>
      </c>
      <c r="H29" s="8" t="s">
        <v>27</v>
      </c>
      <c r="I29" s="12" t="s">
        <v>289</v>
      </c>
      <c r="J29" s="14">
        <v>407</v>
      </c>
      <c r="K29" s="13">
        <v>4</v>
      </c>
      <c r="L29" s="13" t="s">
        <v>268</v>
      </c>
      <c r="M29" s="84">
        <v>0.32700000000000001</v>
      </c>
      <c r="N29" s="14" t="s">
        <v>395</v>
      </c>
    </row>
    <row r="30" spans="1:14" s="8" customFormat="1" x14ac:dyDescent="0.35">
      <c r="A30" s="8">
        <f>_xlfn.XLOOKUP(B30,All!B:B,All!A:A)</f>
        <v>29</v>
      </c>
      <c r="B30" s="8" t="s">
        <v>160</v>
      </c>
      <c r="C30" s="8" t="s">
        <v>263</v>
      </c>
      <c r="E30" s="12" t="s">
        <v>123</v>
      </c>
      <c r="F30" s="8" t="s">
        <v>66</v>
      </c>
      <c r="G30" s="13">
        <v>16</v>
      </c>
      <c r="H30" s="8" t="s">
        <v>30</v>
      </c>
      <c r="I30" s="12" t="s">
        <v>329</v>
      </c>
      <c r="J30" s="14">
        <v>172</v>
      </c>
      <c r="K30" s="13">
        <v>6</v>
      </c>
      <c r="L30" s="13" t="s">
        <v>267</v>
      </c>
      <c r="M30" s="87">
        <v>0.26169186046511628</v>
      </c>
      <c r="N30" s="14" t="s">
        <v>395</v>
      </c>
    </row>
    <row r="31" spans="1:14" s="8" customFormat="1" x14ac:dyDescent="0.35">
      <c r="A31" s="8">
        <f>_xlfn.XLOOKUP(B31,All!B:B,All!A:A)</f>
        <v>30</v>
      </c>
      <c r="B31" s="8" t="s">
        <v>330</v>
      </c>
      <c r="C31" s="8" t="s">
        <v>331</v>
      </c>
      <c r="E31" s="12" t="s">
        <v>123</v>
      </c>
      <c r="F31" s="8" t="s">
        <v>66</v>
      </c>
      <c r="G31" s="13">
        <v>1</v>
      </c>
      <c r="H31" s="8" t="s">
        <v>30</v>
      </c>
      <c r="I31" s="12" t="s">
        <v>329</v>
      </c>
      <c r="J31" s="14">
        <v>61</v>
      </c>
      <c r="K31" s="13">
        <v>3</v>
      </c>
      <c r="L31" s="13" t="s">
        <v>162</v>
      </c>
      <c r="M31" s="86">
        <v>3.3000000000000002E-2</v>
      </c>
      <c r="N31" s="131" t="s">
        <v>395</v>
      </c>
    </row>
    <row r="32" spans="1:14" s="8" customFormat="1" x14ac:dyDescent="0.35">
      <c r="A32" s="8">
        <f>_xlfn.XLOOKUP(B32,All!B:B,All!A:A)</f>
        <v>31</v>
      </c>
      <c r="B32" s="8" t="s">
        <v>159</v>
      </c>
      <c r="C32" s="8" t="s">
        <v>264</v>
      </c>
      <c r="E32" s="12" t="s">
        <v>123</v>
      </c>
      <c r="F32" s="8" t="s">
        <v>66</v>
      </c>
      <c r="G32" s="13">
        <v>2</v>
      </c>
      <c r="H32" s="8" t="s">
        <v>27</v>
      </c>
      <c r="I32" s="12" t="s">
        <v>329</v>
      </c>
      <c r="J32" s="14">
        <v>382</v>
      </c>
      <c r="K32" s="13">
        <v>7</v>
      </c>
      <c r="L32" s="13" t="s">
        <v>162</v>
      </c>
      <c r="M32" s="87">
        <v>0.60254450261780113</v>
      </c>
      <c r="N32" s="14" t="s">
        <v>395</v>
      </c>
    </row>
    <row r="33" spans="1:14" s="8" customFormat="1" x14ac:dyDescent="0.35">
      <c r="A33" s="8">
        <f>_xlfn.XLOOKUP(B33,All!B:B,All!A:A)</f>
        <v>32</v>
      </c>
      <c r="B33" s="8" t="s">
        <v>161</v>
      </c>
      <c r="C33" s="8" t="s">
        <v>158</v>
      </c>
      <c r="E33" s="12" t="s">
        <v>123</v>
      </c>
      <c r="F33" s="8" t="s">
        <v>66</v>
      </c>
      <c r="G33" s="13">
        <v>5</v>
      </c>
      <c r="H33" s="8" t="s">
        <v>27</v>
      </c>
      <c r="I33" s="12" t="s">
        <v>329</v>
      </c>
      <c r="J33" s="14">
        <v>101</v>
      </c>
      <c r="K33" s="13">
        <v>5</v>
      </c>
      <c r="L33" s="13" t="s">
        <v>267</v>
      </c>
      <c r="M33" s="87">
        <v>0.53860396039603964</v>
      </c>
      <c r="N33" s="14" t="s">
        <v>395</v>
      </c>
    </row>
    <row r="34" spans="1:14" s="8" customFormat="1" x14ac:dyDescent="0.35">
      <c r="A34" s="8">
        <v>36</v>
      </c>
      <c r="B34" s="8" t="s">
        <v>432</v>
      </c>
      <c r="C34" s="8" t="s">
        <v>435</v>
      </c>
      <c r="E34" s="12" t="s">
        <v>123</v>
      </c>
      <c r="F34" s="8" t="s">
        <v>438</v>
      </c>
      <c r="G34" s="13">
        <v>14</v>
      </c>
      <c r="H34" s="8" t="s">
        <v>467</v>
      </c>
      <c r="I34" s="12" t="s">
        <v>468</v>
      </c>
      <c r="J34" s="14">
        <v>22</v>
      </c>
      <c r="K34" s="13">
        <v>1</v>
      </c>
      <c r="L34" s="13" t="s">
        <v>175</v>
      </c>
      <c r="M34" s="88">
        <v>0</v>
      </c>
      <c r="N34" s="14" t="s">
        <v>395</v>
      </c>
    </row>
    <row r="35" spans="1:14" s="8" customFormat="1" x14ac:dyDescent="0.35">
      <c r="A35" s="8">
        <v>37</v>
      </c>
      <c r="B35" s="8" t="s">
        <v>433</v>
      </c>
      <c r="C35" s="8" t="s">
        <v>436</v>
      </c>
      <c r="E35" s="12" t="s">
        <v>123</v>
      </c>
      <c r="F35" s="8" t="s">
        <v>438</v>
      </c>
      <c r="G35" s="13">
        <v>1</v>
      </c>
      <c r="H35" s="8" t="s">
        <v>30</v>
      </c>
      <c r="I35" s="12" t="s">
        <v>468</v>
      </c>
      <c r="J35" s="14">
        <v>10</v>
      </c>
      <c r="K35" s="13">
        <v>1</v>
      </c>
      <c r="L35" s="13" t="s">
        <v>175</v>
      </c>
      <c r="M35" s="88">
        <v>0</v>
      </c>
      <c r="N35" s="131" t="s">
        <v>395</v>
      </c>
    </row>
    <row r="36" spans="1:14" s="8" customFormat="1" x14ac:dyDescent="0.35">
      <c r="A36" s="8">
        <v>38</v>
      </c>
      <c r="B36" s="8" t="s">
        <v>434</v>
      </c>
      <c r="C36" s="8" t="s">
        <v>437</v>
      </c>
      <c r="E36" s="12" t="s">
        <v>123</v>
      </c>
      <c r="F36" s="8" t="s">
        <v>438</v>
      </c>
      <c r="G36" s="13">
        <v>2</v>
      </c>
      <c r="H36" s="8" t="s">
        <v>27</v>
      </c>
      <c r="I36" s="12" t="s">
        <v>468</v>
      </c>
      <c r="J36" s="14">
        <v>20</v>
      </c>
      <c r="K36" s="13">
        <v>1</v>
      </c>
      <c r="L36" s="13" t="s">
        <v>175</v>
      </c>
      <c r="M36" s="88">
        <v>0</v>
      </c>
      <c r="N36" s="131" t="s">
        <v>395</v>
      </c>
    </row>
    <row r="37" spans="1:14" s="8" customFormat="1" x14ac:dyDescent="0.35">
      <c r="A37" s="8">
        <f>_xlfn.XLOOKUP(B37,All!B:B,All!A:A)</f>
        <v>39</v>
      </c>
      <c r="B37" s="8" t="s">
        <v>634</v>
      </c>
      <c r="C37" s="8" t="s">
        <v>15</v>
      </c>
      <c r="E37" s="12" t="s">
        <v>61</v>
      </c>
      <c r="F37" s="8" t="s">
        <v>71</v>
      </c>
      <c r="G37" s="13">
        <v>6</v>
      </c>
      <c r="H37" s="8" t="s">
        <v>27</v>
      </c>
      <c r="I37" s="12" t="s">
        <v>290</v>
      </c>
      <c r="J37" s="14">
        <v>29</v>
      </c>
      <c r="K37" s="13">
        <v>2</v>
      </c>
      <c r="L37" s="13" t="s">
        <v>174</v>
      </c>
      <c r="M37" s="84">
        <v>0.27900000000000003</v>
      </c>
      <c r="N37" s="14" t="s">
        <v>395</v>
      </c>
    </row>
    <row r="38" spans="1:14" s="8" customFormat="1" x14ac:dyDescent="0.35">
      <c r="A38" s="8">
        <f>_xlfn.XLOOKUP(B38,All!B:B,All!A:A)</f>
        <v>42</v>
      </c>
      <c r="B38" s="8" t="s">
        <v>89</v>
      </c>
      <c r="C38" s="15" t="s">
        <v>106</v>
      </c>
      <c r="D38" s="15"/>
      <c r="E38" s="8" t="s">
        <v>123</v>
      </c>
      <c r="F38" s="8" t="s">
        <v>66</v>
      </c>
      <c r="G38" s="13">
        <v>4</v>
      </c>
      <c r="H38" s="8" t="s">
        <v>27</v>
      </c>
      <c r="I38" s="12" t="s">
        <v>291</v>
      </c>
      <c r="J38" s="14">
        <v>30</v>
      </c>
      <c r="K38" s="13">
        <v>4</v>
      </c>
      <c r="L38" s="13" t="s">
        <v>268</v>
      </c>
      <c r="M38" s="84">
        <v>0.5</v>
      </c>
      <c r="N38" s="14" t="s">
        <v>395</v>
      </c>
    </row>
    <row r="39" spans="1:14" s="8" customFormat="1" x14ac:dyDescent="0.35">
      <c r="A39" s="8">
        <f>_xlfn.XLOOKUP(B39,All!B:B,All!A:A)</f>
        <v>43</v>
      </c>
      <c r="B39" s="8" t="s">
        <v>95</v>
      </c>
      <c r="C39" s="15" t="s">
        <v>113</v>
      </c>
      <c r="D39" s="15" t="s">
        <v>141</v>
      </c>
      <c r="E39" s="8" t="s">
        <v>123</v>
      </c>
      <c r="F39" s="8" t="s">
        <v>64</v>
      </c>
      <c r="G39" s="13">
        <v>4</v>
      </c>
      <c r="H39" s="8" t="s">
        <v>27</v>
      </c>
      <c r="I39" s="12" t="s">
        <v>291</v>
      </c>
      <c r="J39" s="14">
        <v>25</v>
      </c>
      <c r="K39" s="13">
        <v>9</v>
      </c>
      <c r="L39" s="13" t="s">
        <v>174</v>
      </c>
      <c r="M39" s="84">
        <v>0.52</v>
      </c>
      <c r="N39" s="129" t="s">
        <v>396</v>
      </c>
    </row>
    <row r="40" spans="1:14" s="8" customFormat="1" x14ac:dyDescent="0.35">
      <c r="A40" s="8">
        <f>_xlfn.XLOOKUP(B40,All!B:B,All!A:A)</f>
        <v>44</v>
      </c>
      <c r="B40" s="8" t="s">
        <v>94</v>
      </c>
      <c r="C40" s="15" t="s">
        <v>112</v>
      </c>
      <c r="D40" s="15" t="s">
        <v>142</v>
      </c>
      <c r="E40" s="8" t="s">
        <v>123</v>
      </c>
      <c r="F40" s="8" t="s">
        <v>64</v>
      </c>
      <c r="G40" s="13">
        <v>2</v>
      </c>
      <c r="H40" s="8" t="s">
        <v>27</v>
      </c>
      <c r="I40" s="12" t="s">
        <v>291</v>
      </c>
      <c r="J40" s="14">
        <v>31</v>
      </c>
      <c r="K40" s="13">
        <v>6</v>
      </c>
      <c r="L40" s="13" t="s">
        <v>173</v>
      </c>
      <c r="M40" s="84">
        <v>0.7742</v>
      </c>
      <c r="N40" s="129" t="s">
        <v>396</v>
      </c>
    </row>
    <row r="41" spans="1:14" s="8" customFormat="1" x14ac:dyDescent="0.35">
      <c r="A41" s="8">
        <f>_xlfn.XLOOKUP(B41,All!B:B,All!A:A)</f>
        <v>45</v>
      </c>
      <c r="B41" s="8" t="s">
        <v>90</v>
      </c>
      <c r="C41" s="15" t="s">
        <v>107</v>
      </c>
      <c r="D41" s="15"/>
      <c r="E41" s="8" t="s">
        <v>123</v>
      </c>
      <c r="F41" s="8" t="s">
        <v>120</v>
      </c>
      <c r="G41" s="13">
        <v>1</v>
      </c>
      <c r="H41" s="8" t="s">
        <v>27</v>
      </c>
      <c r="I41" s="12" t="s">
        <v>291</v>
      </c>
      <c r="J41" s="14">
        <v>30</v>
      </c>
      <c r="K41" s="13">
        <v>2</v>
      </c>
      <c r="L41" s="13" t="s">
        <v>271</v>
      </c>
      <c r="M41" s="84">
        <v>6.6699999999999995E-2</v>
      </c>
      <c r="N41" s="14" t="s">
        <v>395</v>
      </c>
    </row>
    <row r="42" spans="1:14" s="8" customFormat="1" x14ac:dyDescent="0.35">
      <c r="A42" s="8">
        <f>_xlfn.XLOOKUP(B42,All!B:B,All!A:A)</f>
        <v>46</v>
      </c>
      <c r="B42" s="8" t="s">
        <v>96</v>
      </c>
      <c r="C42" s="15" t="s">
        <v>114</v>
      </c>
      <c r="D42" s="15"/>
      <c r="E42" s="8" t="s">
        <v>127</v>
      </c>
      <c r="F42" s="8" t="s">
        <v>122</v>
      </c>
      <c r="G42" s="13">
        <v>7</v>
      </c>
      <c r="H42" s="8" t="s">
        <v>27</v>
      </c>
      <c r="I42" s="12" t="s">
        <v>291</v>
      </c>
      <c r="J42" s="14">
        <v>25</v>
      </c>
      <c r="K42" s="13">
        <v>3</v>
      </c>
      <c r="L42" s="13" t="s">
        <v>147</v>
      </c>
      <c r="M42" s="84">
        <v>0.56000000000000005</v>
      </c>
      <c r="N42" s="14" t="s">
        <v>395</v>
      </c>
    </row>
    <row r="43" spans="1:14" s="8" customFormat="1" x14ac:dyDescent="0.35">
      <c r="A43" s="8">
        <f>_xlfn.XLOOKUP(B43,All!B:B,All!A:A)</f>
        <v>47</v>
      </c>
      <c r="B43" s="8" t="s">
        <v>82</v>
      </c>
      <c r="C43" s="15" t="s">
        <v>99</v>
      </c>
      <c r="D43" s="15"/>
      <c r="E43" s="8" t="s">
        <v>123</v>
      </c>
      <c r="F43" s="8" t="s">
        <v>115</v>
      </c>
      <c r="G43" s="13">
        <v>4</v>
      </c>
      <c r="H43" s="8" t="s">
        <v>27</v>
      </c>
      <c r="I43" s="12" t="s">
        <v>291</v>
      </c>
      <c r="J43" s="14">
        <v>24</v>
      </c>
      <c r="K43" s="13">
        <v>1</v>
      </c>
      <c r="L43" s="13" t="s">
        <v>175</v>
      </c>
      <c r="M43" s="84">
        <v>0</v>
      </c>
      <c r="N43" s="14" t="s">
        <v>395</v>
      </c>
    </row>
    <row r="44" spans="1:14" s="8" customFormat="1" x14ac:dyDescent="0.35">
      <c r="A44" s="8">
        <f>_xlfn.XLOOKUP(B44,All!B:B,All!A:A)</f>
        <v>48</v>
      </c>
      <c r="B44" s="8" t="s">
        <v>85</v>
      </c>
      <c r="C44" s="15" t="s">
        <v>102</v>
      </c>
      <c r="D44" s="15"/>
      <c r="E44" s="8" t="s">
        <v>124</v>
      </c>
      <c r="F44" s="8" t="s">
        <v>117</v>
      </c>
      <c r="G44" s="13">
        <v>6</v>
      </c>
      <c r="H44" s="8" t="s">
        <v>27</v>
      </c>
      <c r="I44" s="12" t="s">
        <v>291</v>
      </c>
      <c r="J44" s="14">
        <v>30</v>
      </c>
      <c r="K44" s="13">
        <v>4</v>
      </c>
      <c r="L44" s="13" t="s">
        <v>147</v>
      </c>
      <c r="M44" s="84">
        <v>0.43330000000000002</v>
      </c>
      <c r="N44" s="129" t="s">
        <v>396</v>
      </c>
    </row>
    <row r="45" spans="1:14" s="8" customFormat="1" x14ac:dyDescent="0.35">
      <c r="A45" s="8">
        <f>_xlfn.XLOOKUP(B45,All!B:B,All!A:A)</f>
        <v>49</v>
      </c>
      <c r="B45" s="8" t="s">
        <v>87</v>
      </c>
      <c r="C45" s="15" t="s">
        <v>104</v>
      </c>
      <c r="D45" s="15"/>
      <c r="E45" s="8" t="s">
        <v>125</v>
      </c>
      <c r="F45" s="8" t="s">
        <v>119</v>
      </c>
      <c r="G45" s="13">
        <v>1</v>
      </c>
      <c r="H45" s="8" t="s">
        <v>27</v>
      </c>
      <c r="I45" s="12" t="s">
        <v>291</v>
      </c>
      <c r="J45" s="14">
        <v>35</v>
      </c>
      <c r="K45" s="13">
        <v>1</v>
      </c>
      <c r="L45" s="13" t="s">
        <v>292</v>
      </c>
      <c r="M45" s="84">
        <v>0</v>
      </c>
      <c r="N45" s="131" t="s">
        <v>395</v>
      </c>
    </row>
    <row r="46" spans="1:14" s="8" customFormat="1" x14ac:dyDescent="0.35">
      <c r="A46" s="8">
        <f>_xlfn.XLOOKUP(B46,All!B:B,All!A:A)</f>
        <v>50</v>
      </c>
      <c r="B46" s="8" t="s">
        <v>83</v>
      </c>
      <c r="C46" s="15" t="s">
        <v>100</v>
      </c>
      <c r="D46" s="15"/>
      <c r="E46" s="8" t="s">
        <v>146</v>
      </c>
      <c r="F46" s="8" t="s">
        <v>116</v>
      </c>
      <c r="G46" s="13">
        <v>6</v>
      </c>
      <c r="H46" s="8" t="s">
        <v>27</v>
      </c>
      <c r="I46" s="12" t="s">
        <v>291</v>
      </c>
      <c r="J46" s="14">
        <v>39</v>
      </c>
      <c r="K46" s="13">
        <v>2</v>
      </c>
      <c r="L46" s="13" t="s">
        <v>147</v>
      </c>
      <c r="M46" s="84">
        <v>0.33300000000000002</v>
      </c>
      <c r="N46" s="14" t="s">
        <v>395</v>
      </c>
    </row>
    <row r="47" spans="1:14" s="8" customFormat="1" x14ac:dyDescent="0.35">
      <c r="A47" s="8">
        <f>_xlfn.XLOOKUP(B47,All!B:B,All!A:A)</f>
        <v>51</v>
      </c>
      <c r="B47" s="8" t="s">
        <v>92</v>
      </c>
      <c r="C47" s="15" t="s">
        <v>110</v>
      </c>
      <c r="D47" s="15"/>
      <c r="E47" s="8" t="s">
        <v>126</v>
      </c>
      <c r="F47" s="8" t="s">
        <v>121</v>
      </c>
      <c r="G47" s="13">
        <v>4</v>
      </c>
      <c r="H47" s="8" t="s">
        <v>27</v>
      </c>
      <c r="I47" s="12" t="s">
        <v>291</v>
      </c>
      <c r="J47" s="14">
        <v>29</v>
      </c>
      <c r="K47" s="13">
        <v>2</v>
      </c>
      <c r="L47" s="13" t="s">
        <v>269</v>
      </c>
      <c r="M47" s="84">
        <v>3.4500000000000003E-2</v>
      </c>
      <c r="N47" s="14" t="s">
        <v>395</v>
      </c>
    </row>
    <row r="48" spans="1:14" s="8" customFormat="1" x14ac:dyDescent="0.35">
      <c r="A48" s="8">
        <f>_xlfn.XLOOKUP(B48,All!B:B,All!A:A)</f>
        <v>52</v>
      </c>
      <c r="B48" s="8" t="s">
        <v>93</v>
      </c>
      <c r="C48" s="15" t="s">
        <v>111</v>
      </c>
      <c r="D48" s="15"/>
      <c r="E48" s="8" t="s">
        <v>123</v>
      </c>
      <c r="F48" s="8" t="s">
        <v>64</v>
      </c>
      <c r="G48" s="13">
        <v>2</v>
      </c>
      <c r="H48" s="8" t="s">
        <v>27</v>
      </c>
      <c r="I48" s="12" t="s">
        <v>291</v>
      </c>
      <c r="J48" s="14">
        <v>31</v>
      </c>
      <c r="K48" s="13">
        <v>6</v>
      </c>
      <c r="L48" s="13" t="s">
        <v>268</v>
      </c>
      <c r="M48" s="84">
        <v>0.8387</v>
      </c>
      <c r="N48" s="14" t="s">
        <v>395</v>
      </c>
    </row>
    <row r="49" spans="1:14" s="8" customFormat="1" x14ac:dyDescent="0.35">
      <c r="A49" s="8">
        <f>_xlfn.XLOOKUP(B49,All!B:B,All!A:A)</f>
        <v>53</v>
      </c>
      <c r="B49" s="11" t="s">
        <v>80</v>
      </c>
      <c r="C49" s="15" t="s">
        <v>97</v>
      </c>
      <c r="D49" s="15"/>
      <c r="E49" s="8" t="s">
        <v>123</v>
      </c>
      <c r="F49" s="8" t="s">
        <v>115</v>
      </c>
      <c r="G49" s="13">
        <v>2</v>
      </c>
      <c r="H49" s="8" t="s">
        <v>27</v>
      </c>
      <c r="I49" s="12" t="s">
        <v>291</v>
      </c>
      <c r="J49" s="14">
        <v>20</v>
      </c>
      <c r="K49" s="13">
        <v>2</v>
      </c>
      <c r="L49" s="13" t="s">
        <v>268</v>
      </c>
      <c r="M49" s="84">
        <v>0.05</v>
      </c>
      <c r="N49" s="14" t="s">
        <v>395</v>
      </c>
    </row>
    <row r="50" spans="1:14" s="8" customFormat="1" x14ac:dyDescent="0.35">
      <c r="A50" s="8">
        <f>_xlfn.XLOOKUP(B50,All!B:B,All!A:A)</f>
        <v>54</v>
      </c>
      <c r="B50" s="11" t="s">
        <v>84</v>
      </c>
      <c r="C50" s="15" t="s">
        <v>101</v>
      </c>
      <c r="D50" s="15"/>
      <c r="E50" s="8" t="s">
        <v>123</v>
      </c>
      <c r="F50" s="8" t="s">
        <v>115</v>
      </c>
      <c r="G50" s="13">
        <v>1</v>
      </c>
      <c r="H50" s="8" t="s">
        <v>27</v>
      </c>
      <c r="I50" s="12" t="s">
        <v>291</v>
      </c>
      <c r="J50" s="14">
        <v>29</v>
      </c>
      <c r="K50" s="13">
        <v>2</v>
      </c>
      <c r="L50" s="13" t="s">
        <v>147</v>
      </c>
      <c r="M50" s="84">
        <v>6.9000000000000006E-2</v>
      </c>
      <c r="N50" s="14" t="s">
        <v>395</v>
      </c>
    </row>
    <row r="51" spans="1:14" s="8" customFormat="1" x14ac:dyDescent="0.35">
      <c r="A51" s="8">
        <f>_xlfn.XLOOKUP(B51,All!B:B,All!A:A)</f>
        <v>55</v>
      </c>
      <c r="B51" s="8" t="s">
        <v>81</v>
      </c>
      <c r="C51" s="15" t="s">
        <v>98</v>
      </c>
      <c r="D51" s="15"/>
      <c r="E51" s="8" t="s">
        <v>123</v>
      </c>
      <c r="F51" s="8" t="s">
        <v>115</v>
      </c>
      <c r="G51" s="13">
        <v>1</v>
      </c>
      <c r="H51" s="8" t="s">
        <v>27</v>
      </c>
      <c r="I51" s="12" t="s">
        <v>291</v>
      </c>
      <c r="J51" s="14">
        <v>30</v>
      </c>
      <c r="K51" s="13">
        <v>1</v>
      </c>
      <c r="L51" s="13" t="s">
        <v>175</v>
      </c>
      <c r="M51" s="84">
        <v>0</v>
      </c>
      <c r="N51" s="131" t="s">
        <v>395</v>
      </c>
    </row>
    <row r="52" spans="1:14" s="8" customFormat="1" x14ac:dyDescent="0.35">
      <c r="A52" s="8">
        <f>_xlfn.XLOOKUP(B52,All!B:B,All!A:A)</f>
        <v>56</v>
      </c>
      <c r="B52" s="8" t="s">
        <v>633</v>
      </c>
      <c r="C52" s="15" t="s">
        <v>105</v>
      </c>
      <c r="D52" s="15"/>
      <c r="E52" s="8" t="s">
        <v>123</v>
      </c>
      <c r="F52" s="8" t="s">
        <v>66</v>
      </c>
      <c r="G52" s="13">
        <v>7</v>
      </c>
      <c r="H52" s="8" t="s">
        <v>27</v>
      </c>
      <c r="I52" s="12" t="s">
        <v>291</v>
      </c>
      <c r="J52" s="14">
        <v>29</v>
      </c>
      <c r="K52" s="13">
        <v>2</v>
      </c>
      <c r="L52" s="13" t="s">
        <v>173</v>
      </c>
      <c r="M52" s="84">
        <v>0.10340000000000001</v>
      </c>
      <c r="N52" s="129" t="s">
        <v>396</v>
      </c>
    </row>
    <row r="53" spans="1:14" s="8" customFormat="1" x14ac:dyDescent="0.35">
      <c r="A53" s="8">
        <f>_xlfn.XLOOKUP(B53,All!B:B,All!A:A)</f>
        <v>57</v>
      </c>
      <c r="B53" s="8" t="s">
        <v>143</v>
      </c>
      <c r="C53" s="15" t="s">
        <v>108</v>
      </c>
      <c r="D53" s="15"/>
      <c r="E53" s="8" t="s">
        <v>123</v>
      </c>
      <c r="F53" s="8" t="s">
        <v>66</v>
      </c>
      <c r="G53" s="13">
        <v>2</v>
      </c>
      <c r="H53" s="8" t="s">
        <v>27</v>
      </c>
      <c r="I53" s="12" t="s">
        <v>291</v>
      </c>
      <c r="J53" s="14">
        <v>43</v>
      </c>
      <c r="K53" s="13">
        <v>6</v>
      </c>
      <c r="L53" s="13" t="s">
        <v>162</v>
      </c>
      <c r="M53" s="84">
        <v>0.51160000000000005</v>
      </c>
      <c r="N53" s="131" t="s">
        <v>395</v>
      </c>
    </row>
    <row r="54" spans="1:14" s="8" customFormat="1" x14ac:dyDescent="0.35">
      <c r="A54" s="8">
        <f>_xlfn.XLOOKUP(B54,All!B:B,All!A:A)</f>
        <v>58</v>
      </c>
      <c r="B54" s="8" t="s">
        <v>91</v>
      </c>
      <c r="C54" s="15" t="s">
        <v>109</v>
      </c>
      <c r="D54" s="15"/>
      <c r="E54" s="8" t="s">
        <v>123</v>
      </c>
      <c r="F54" s="8" t="s">
        <v>73</v>
      </c>
      <c r="G54" s="13">
        <v>1</v>
      </c>
      <c r="H54" s="8" t="s">
        <v>27</v>
      </c>
      <c r="I54" s="12" t="s">
        <v>291</v>
      </c>
      <c r="J54" s="14">
        <v>30</v>
      </c>
      <c r="K54" s="13">
        <v>4</v>
      </c>
      <c r="L54" s="13" t="s">
        <v>175</v>
      </c>
      <c r="M54" s="84">
        <v>0.63329999999999997</v>
      </c>
      <c r="N54" s="131" t="s">
        <v>395</v>
      </c>
    </row>
    <row r="55" spans="1:14" s="8" customFormat="1" x14ac:dyDescent="0.35">
      <c r="A55" s="8">
        <f>_xlfn.XLOOKUP(B55,All!B:B,All!A:A)</f>
        <v>59</v>
      </c>
      <c r="B55" s="8" t="s">
        <v>86</v>
      </c>
      <c r="C55" s="15" t="s">
        <v>103</v>
      </c>
      <c r="D55" s="15"/>
      <c r="E55" s="8" t="s">
        <v>123</v>
      </c>
      <c r="F55" s="8" t="s">
        <v>118</v>
      </c>
      <c r="G55" s="13">
        <v>3</v>
      </c>
      <c r="H55" s="8" t="s">
        <v>27</v>
      </c>
      <c r="I55" s="12" t="s">
        <v>291</v>
      </c>
      <c r="J55" s="14">
        <v>20</v>
      </c>
      <c r="K55" s="13">
        <v>4</v>
      </c>
      <c r="L55" s="13" t="s">
        <v>269</v>
      </c>
      <c r="M55" s="84">
        <v>0.55000000000000004</v>
      </c>
      <c r="N55" s="129" t="s">
        <v>396</v>
      </c>
    </row>
    <row r="56" spans="1:14" s="8" customFormat="1" x14ac:dyDescent="0.35">
      <c r="A56" s="8">
        <f>_xlfn.XLOOKUP(B56,All!B:B,All!A:A)</f>
        <v>60</v>
      </c>
      <c r="B56" s="8" t="s">
        <v>148</v>
      </c>
      <c r="C56" s="8" t="s">
        <v>149</v>
      </c>
      <c r="E56" s="8" t="s">
        <v>123</v>
      </c>
      <c r="F56" s="8" t="s">
        <v>63</v>
      </c>
      <c r="G56" s="13">
        <v>1</v>
      </c>
      <c r="H56" s="8" t="s">
        <v>27</v>
      </c>
      <c r="I56" s="12" t="s">
        <v>290</v>
      </c>
      <c r="J56" s="14">
        <v>33</v>
      </c>
      <c r="K56" s="13">
        <v>5</v>
      </c>
      <c r="L56" s="13" t="s">
        <v>173</v>
      </c>
      <c r="M56" s="84">
        <v>0.2727</v>
      </c>
      <c r="N56" s="129" t="s">
        <v>396</v>
      </c>
    </row>
    <row r="57" spans="1:14" s="8" customFormat="1" x14ac:dyDescent="0.35">
      <c r="A57" s="8">
        <f>_xlfn.XLOOKUP(B57,All!B:B,All!A:A)</f>
        <v>61</v>
      </c>
      <c r="B57" s="8" t="s">
        <v>150</v>
      </c>
      <c r="C57" s="8" t="s">
        <v>151</v>
      </c>
      <c r="E57" s="8" t="s">
        <v>123</v>
      </c>
      <c r="F57" s="8" t="s">
        <v>63</v>
      </c>
      <c r="G57" s="13">
        <v>13</v>
      </c>
      <c r="H57" s="8" t="s">
        <v>29</v>
      </c>
      <c r="I57" s="12" t="s">
        <v>290</v>
      </c>
      <c r="J57" s="14">
        <v>31</v>
      </c>
      <c r="K57" s="13">
        <v>4</v>
      </c>
      <c r="L57" s="13" t="s">
        <v>174</v>
      </c>
      <c r="M57" s="84">
        <v>0.4839</v>
      </c>
      <c r="N57" s="14" t="s">
        <v>395</v>
      </c>
    </row>
    <row r="58" spans="1:14" s="8" customFormat="1" x14ac:dyDescent="0.35">
      <c r="A58" s="8">
        <f>_xlfn.XLOOKUP(B58,All!B:B,All!A:A)</f>
        <v>62</v>
      </c>
      <c r="B58" s="8" t="s">
        <v>152</v>
      </c>
      <c r="C58" s="8" t="s">
        <v>153</v>
      </c>
      <c r="E58" s="8" t="s">
        <v>123</v>
      </c>
      <c r="F58" s="8" t="s">
        <v>63</v>
      </c>
      <c r="G58" s="13">
        <v>1</v>
      </c>
      <c r="H58" s="8" t="s">
        <v>27</v>
      </c>
      <c r="I58" s="12" t="s">
        <v>290</v>
      </c>
      <c r="J58" s="14">
        <v>26</v>
      </c>
      <c r="K58" s="13">
        <v>2</v>
      </c>
      <c r="L58" s="13" t="s">
        <v>173</v>
      </c>
      <c r="M58" s="84">
        <v>0.15379999999999999</v>
      </c>
      <c r="N58" s="131" t="s">
        <v>395</v>
      </c>
    </row>
    <row r="59" spans="1:14" s="8" customFormat="1" x14ac:dyDescent="0.35">
      <c r="A59" s="8">
        <f>_xlfn.XLOOKUP(B59,All!B:B,All!A:A)</f>
        <v>63</v>
      </c>
      <c r="B59" s="8" t="s">
        <v>154</v>
      </c>
      <c r="C59" s="8" t="s">
        <v>155</v>
      </c>
      <c r="E59" s="8" t="s">
        <v>123</v>
      </c>
      <c r="F59" s="8" t="s">
        <v>67</v>
      </c>
      <c r="G59" s="13">
        <v>1</v>
      </c>
      <c r="H59" s="8" t="s">
        <v>27</v>
      </c>
      <c r="I59" s="12" t="s">
        <v>290</v>
      </c>
      <c r="J59" s="14">
        <v>32</v>
      </c>
      <c r="K59" s="13">
        <v>1</v>
      </c>
      <c r="L59" s="13" t="s">
        <v>174</v>
      </c>
      <c r="M59" s="84">
        <v>0</v>
      </c>
      <c r="N59" s="14" t="s">
        <v>395</v>
      </c>
    </row>
    <row r="60" spans="1:14" s="8" customFormat="1" x14ac:dyDescent="0.35">
      <c r="A60" s="8">
        <f>_xlfn.XLOOKUP(B60,All!B:B,All!A:A)</f>
        <v>64</v>
      </c>
      <c r="B60" s="8" t="s">
        <v>156</v>
      </c>
      <c r="C60" s="8" t="s">
        <v>157</v>
      </c>
      <c r="E60" s="8" t="s">
        <v>123</v>
      </c>
      <c r="F60" s="8" t="s">
        <v>71</v>
      </c>
      <c r="G60" s="13">
        <v>9</v>
      </c>
      <c r="H60" s="8" t="s">
        <v>27</v>
      </c>
      <c r="I60" s="12" t="s">
        <v>290</v>
      </c>
      <c r="J60" s="14">
        <v>30</v>
      </c>
      <c r="K60" s="13">
        <v>3</v>
      </c>
      <c r="L60" s="13" t="s">
        <v>174</v>
      </c>
      <c r="M60" s="84">
        <v>0.23330000000000001</v>
      </c>
      <c r="N60" s="129" t="s">
        <v>396</v>
      </c>
    </row>
    <row r="61" spans="1:14" x14ac:dyDescent="0.35">
      <c r="A61" s="8">
        <f>_xlfn.XLOOKUP(B61,All!B:B,All!A:A)</f>
        <v>65</v>
      </c>
      <c r="B61" s="8" t="s">
        <v>326</v>
      </c>
      <c r="C61" s="8" t="s">
        <v>327</v>
      </c>
      <c r="D61" s="8"/>
      <c r="E61" s="8" t="s">
        <v>123</v>
      </c>
      <c r="F61" s="8" t="s">
        <v>73</v>
      </c>
      <c r="G61" s="5">
        <v>6</v>
      </c>
      <c r="H61" s="8" t="s">
        <v>27</v>
      </c>
      <c r="I61" s="12" t="s">
        <v>290</v>
      </c>
      <c r="J61" s="6">
        <v>55</v>
      </c>
      <c r="K61" s="5">
        <v>4</v>
      </c>
      <c r="L61" s="5" t="s">
        <v>175</v>
      </c>
      <c r="M61" s="84">
        <v>0.29089999999999999</v>
      </c>
      <c r="N61" s="130" t="s">
        <v>396</v>
      </c>
    </row>
  </sheetData>
  <sortState xmlns:xlrd2="http://schemas.microsoft.com/office/spreadsheetml/2017/richdata2" ref="A2:N61">
    <sortCondition ref="A1:A61"/>
  </sortState>
  <phoneticPr fontId="4" type="noConversion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F56F2-0399-4742-908E-47FF3F3F4C8A}">
  <dimension ref="A1:N45"/>
  <sheetViews>
    <sheetView workbookViewId="0">
      <pane ySplit="1" topLeftCell="A2" activePane="bottomLeft" state="frozen"/>
      <selection pane="bottomLeft"/>
    </sheetView>
  </sheetViews>
  <sheetFormatPr defaultRowHeight="14.5" x14ac:dyDescent="0.35"/>
  <cols>
    <col min="1" max="1" width="4" style="4" customWidth="1"/>
    <col min="2" max="2" width="26.453125" style="4" customWidth="1"/>
    <col min="3" max="3" width="26.1796875" style="4" customWidth="1"/>
    <col min="4" max="4" width="18.90625" style="4" hidden="1" customWidth="1"/>
    <col min="5" max="5" width="16.81640625" style="4" customWidth="1"/>
    <col min="6" max="6" width="15.7265625" style="4" customWidth="1"/>
    <col min="7" max="7" width="7.54296875" style="5" customWidth="1"/>
    <col min="8" max="8" width="13" style="4" customWidth="1"/>
    <col min="9" max="9" width="24.36328125" style="4" customWidth="1"/>
    <col min="10" max="10" width="14.1796875" style="6" customWidth="1"/>
    <col min="11" max="11" width="9.453125" style="5" customWidth="1"/>
    <col min="12" max="12" width="10.90625" style="5" customWidth="1"/>
    <col min="13" max="13" width="8.7265625" style="85"/>
    <col min="14" max="14" width="4.54296875" style="5" customWidth="1"/>
    <col min="15" max="16384" width="8.7265625" style="4"/>
  </cols>
  <sheetData>
    <row r="1" spans="1:14" s="1" customFormat="1" x14ac:dyDescent="0.35">
      <c r="A1" s="1" t="s">
        <v>128</v>
      </c>
      <c r="B1" s="1" t="s">
        <v>24</v>
      </c>
      <c r="C1" s="1" t="s">
        <v>139</v>
      </c>
      <c r="D1" s="1" t="s">
        <v>140</v>
      </c>
      <c r="E1" s="1" t="s">
        <v>26</v>
      </c>
      <c r="F1" s="1" t="s">
        <v>25</v>
      </c>
      <c r="G1" s="3" t="s">
        <v>53</v>
      </c>
      <c r="H1" s="1" t="s">
        <v>28</v>
      </c>
      <c r="I1" s="1" t="s">
        <v>76</v>
      </c>
      <c r="J1" s="2" t="s">
        <v>56</v>
      </c>
      <c r="K1" s="3" t="s">
        <v>54</v>
      </c>
      <c r="L1" s="3" t="s">
        <v>55</v>
      </c>
      <c r="M1" s="83" t="s">
        <v>398</v>
      </c>
      <c r="N1" s="3" t="s">
        <v>394</v>
      </c>
    </row>
    <row r="2" spans="1:14" s="8" customFormat="1" x14ac:dyDescent="0.35">
      <c r="A2" s="8">
        <f>_xlfn.XLOOKUP(B2,All!B:B,All!A:A)</f>
        <v>2</v>
      </c>
      <c r="B2" s="8" t="s">
        <v>630</v>
      </c>
      <c r="C2" s="8" t="s">
        <v>4</v>
      </c>
      <c r="E2" s="12" t="s">
        <v>61</v>
      </c>
      <c r="F2" s="8" t="s">
        <v>65</v>
      </c>
      <c r="G2" s="13">
        <v>9</v>
      </c>
      <c r="H2" s="8" t="s">
        <v>29</v>
      </c>
      <c r="I2" s="8" t="s">
        <v>293</v>
      </c>
      <c r="J2" s="14">
        <v>148</v>
      </c>
      <c r="K2" s="20">
        <v>7</v>
      </c>
      <c r="L2" s="23">
        <v>162</v>
      </c>
      <c r="M2" s="84">
        <v>0.68</v>
      </c>
      <c r="N2" s="13" t="s">
        <v>395</v>
      </c>
    </row>
    <row r="3" spans="1:14" s="8" customFormat="1" x14ac:dyDescent="0.35">
      <c r="A3" s="8">
        <f>_xlfn.XLOOKUP(B3,All!B:B,All!A:A)</f>
        <v>3</v>
      </c>
      <c r="B3" s="8" t="s">
        <v>33</v>
      </c>
      <c r="C3" s="8" t="s">
        <v>3</v>
      </c>
      <c r="E3" s="12" t="s">
        <v>61</v>
      </c>
      <c r="F3" s="8" t="s">
        <v>64</v>
      </c>
      <c r="G3" s="13">
        <v>5</v>
      </c>
      <c r="H3" s="8" t="s">
        <v>29</v>
      </c>
      <c r="I3" s="8" t="s">
        <v>274</v>
      </c>
      <c r="J3" s="14">
        <v>681</v>
      </c>
      <c r="K3" s="21">
        <v>13</v>
      </c>
      <c r="L3" s="23">
        <v>161</v>
      </c>
      <c r="M3" s="88" t="s">
        <v>421</v>
      </c>
      <c r="N3" s="13" t="s">
        <v>395</v>
      </c>
    </row>
    <row r="4" spans="1:14" s="8" customFormat="1" x14ac:dyDescent="0.35">
      <c r="A4" s="8">
        <f>_xlfn.XLOOKUP(B4,All!B:B,All!A:A)</f>
        <v>6</v>
      </c>
      <c r="B4" s="8" t="s">
        <v>46</v>
      </c>
      <c r="C4" s="8" t="s">
        <v>17</v>
      </c>
      <c r="E4" s="12" t="s">
        <v>61</v>
      </c>
      <c r="F4" s="8" t="s">
        <v>59</v>
      </c>
      <c r="G4" s="13">
        <v>1</v>
      </c>
      <c r="H4" s="8" t="s">
        <v>27</v>
      </c>
      <c r="I4" s="8" t="s">
        <v>294</v>
      </c>
      <c r="J4" s="14">
        <v>914</v>
      </c>
      <c r="K4" s="22">
        <v>13</v>
      </c>
      <c r="L4" s="23">
        <v>173</v>
      </c>
      <c r="M4" s="84">
        <v>0.82499999999999996</v>
      </c>
      <c r="N4" s="13" t="s">
        <v>395</v>
      </c>
    </row>
    <row r="5" spans="1:14" s="8" customFormat="1" x14ac:dyDescent="0.35">
      <c r="A5" s="8">
        <f>_xlfn.XLOOKUP(B5,All!B:B,All!A:A)</f>
        <v>11</v>
      </c>
      <c r="B5" s="8" t="s">
        <v>40</v>
      </c>
      <c r="C5" s="8" t="s">
        <v>10</v>
      </c>
      <c r="E5" s="8" t="s">
        <v>69</v>
      </c>
      <c r="F5" s="8" t="s">
        <v>68</v>
      </c>
      <c r="G5" s="13">
        <v>6</v>
      </c>
      <c r="H5" s="8" t="s">
        <v>30</v>
      </c>
      <c r="I5" s="8" t="s">
        <v>277</v>
      </c>
      <c r="J5" s="14">
        <v>999</v>
      </c>
      <c r="K5" s="22">
        <v>3</v>
      </c>
      <c r="L5" s="23">
        <v>152</v>
      </c>
      <c r="M5" s="84">
        <v>0.312</v>
      </c>
      <c r="N5" s="13" t="s">
        <v>395</v>
      </c>
    </row>
    <row r="6" spans="1:14" s="8" customFormat="1" x14ac:dyDescent="0.35">
      <c r="A6" s="8">
        <f>_xlfn.XLOOKUP(B6,All!B:B,All!A:A)</f>
        <v>12</v>
      </c>
      <c r="B6" s="8" t="s">
        <v>259</v>
      </c>
      <c r="C6" s="8" t="s">
        <v>260</v>
      </c>
      <c r="E6" s="8" t="s">
        <v>69</v>
      </c>
      <c r="F6" s="8" t="s">
        <v>68</v>
      </c>
      <c r="G6" s="13">
        <v>2</v>
      </c>
      <c r="H6" s="8" t="s">
        <v>30</v>
      </c>
      <c r="I6" s="8" t="s">
        <v>277</v>
      </c>
      <c r="J6" s="14">
        <v>20</v>
      </c>
      <c r="K6" s="21">
        <v>2</v>
      </c>
      <c r="L6" s="23">
        <v>139</v>
      </c>
      <c r="M6" s="84" t="s">
        <v>421</v>
      </c>
      <c r="N6" s="13" t="s">
        <v>395</v>
      </c>
    </row>
    <row r="7" spans="1:14" s="8" customFormat="1" x14ac:dyDescent="0.35">
      <c r="A7" s="8">
        <f>_xlfn.XLOOKUP(B7,All!B:B,All!A:A)</f>
        <v>14</v>
      </c>
      <c r="B7" s="8" t="s">
        <v>632</v>
      </c>
      <c r="C7" s="8" t="s">
        <v>14</v>
      </c>
      <c r="E7" s="12" t="s">
        <v>61</v>
      </c>
      <c r="F7" s="8" t="s">
        <v>66</v>
      </c>
      <c r="G7" s="13">
        <v>3</v>
      </c>
      <c r="H7" s="8" t="s">
        <v>27</v>
      </c>
      <c r="I7" s="8" t="s">
        <v>279</v>
      </c>
      <c r="J7" s="14">
        <v>226</v>
      </c>
      <c r="K7" s="21">
        <v>11</v>
      </c>
      <c r="L7" s="23">
        <v>180</v>
      </c>
      <c r="M7" s="84">
        <v>0.69499999999999995</v>
      </c>
      <c r="N7" s="13" t="s">
        <v>395</v>
      </c>
    </row>
    <row r="8" spans="1:14" s="8" customFormat="1" x14ac:dyDescent="0.35">
      <c r="A8" s="8">
        <f>_xlfn.XLOOKUP(B8,All!B:B,All!A:A)</f>
        <v>15</v>
      </c>
      <c r="B8" s="8" t="s">
        <v>631</v>
      </c>
      <c r="C8" s="8" t="s">
        <v>138</v>
      </c>
      <c r="E8" s="8" t="s">
        <v>123</v>
      </c>
      <c r="F8" s="8" t="s">
        <v>71</v>
      </c>
      <c r="G8" s="13">
        <v>7</v>
      </c>
      <c r="H8" s="8" t="s">
        <v>29</v>
      </c>
      <c r="I8" s="8" t="s">
        <v>280</v>
      </c>
      <c r="J8" s="14">
        <v>793</v>
      </c>
      <c r="K8" s="22">
        <v>19</v>
      </c>
      <c r="L8" s="23">
        <v>165</v>
      </c>
      <c r="M8" s="84">
        <v>0.78159999999999996</v>
      </c>
      <c r="N8" s="13" t="s">
        <v>396</v>
      </c>
    </row>
    <row r="9" spans="1:14" s="8" customFormat="1" x14ac:dyDescent="0.35">
      <c r="A9" s="8">
        <f>_xlfn.XLOOKUP(B9,All!B:B,All!A:A)</f>
        <v>16</v>
      </c>
      <c r="B9" s="8" t="s">
        <v>429</v>
      </c>
      <c r="C9" s="8" t="s">
        <v>9</v>
      </c>
      <c r="E9" s="12" t="s">
        <v>61</v>
      </c>
      <c r="F9" s="8" t="s">
        <v>67</v>
      </c>
      <c r="G9" s="13">
        <v>14</v>
      </c>
      <c r="H9" s="8" t="s">
        <v>29</v>
      </c>
      <c r="I9" s="8" t="s">
        <v>281</v>
      </c>
      <c r="J9" s="14">
        <v>276</v>
      </c>
      <c r="K9" s="21">
        <v>16</v>
      </c>
      <c r="L9" s="23">
        <v>161</v>
      </c>
      <c r="M9" s="87">
        <v>0.77307636363636367</v>
      </c>
      <c r="N9" s="13" t="s">
        <v>395</v>
      </c>
    </row>
    <row r="10" spans="1:14" s="8" customFormat="1" x14ac:dyDescent="0.35">
      <c r="A10" s="8">
        <v>17</v>
      </c>
      <c r="B10" s="8" t="s">
        <v>422</v>
      </c>
      <c r="C10" s="8" t="s">
        <v>423</v>
      </c>
      <c r="E10" s="12" t="s">
        <v>61</v>
      </c>
      <c r="F10" s="8" t="s">
        <v>67</v>
      </c>
      <c r="G10" s="13">
        <v>4</v>
      </c>
      <c r="H10" s="8" t="s">
        <v>30</v>
      </c>
      <c r="I10" s="8" t="s">
        <v>281</v>
      </c>
      <c r="J10" s="14">
        <v>89</v>
      </c>
      <c r="K10" s="21">
        <v>11</v>
      </c>
      <c r="L10" s="23">
        <v>161</v>
      </c>
      <c r="M10" s="87">
        <v>0.76417441860465118</v>
      </c>
      <c r="N10" s="13" t="s">
        <v>396</v>
      </c>
    </row>
    <row r="11" spans="1:14" s="8" customFormat="1" x14ac:dyDescent="0.35">
      <c r="A11" s="8">
        <f>_xlfn.XLOOKUP(B11,All!B:B,All!A:A)</f>
        <v>18</v>
      </c>
      <c r="B11" s="8" t="s">
        <v>38</v>
      </c>
      <c r="C11" s="8" t="s">
        <v>8</v>
      </c>
      <c r="E11" s="12" t="s">
        <v>61</v>
      </c>
      <c r="F11" s="8" t="s">
        <v>66</v>
      </c>
      <c r="G11" s="13">
        <v>3</v>
      </c>
      <c r="H11" s="8" t="s">
        <v>27</v>
      </c>
      <c r="I11" s="8" t="s">
        <v>279</v>
      </c>
      <c r="J11" s="14">
        <v>151</v>
      </c>
      <c r="K11" s="22">
        <v>7</v>
      </c>
      <c r="L11" s="23">
        <v>163</v>
      </c>
      <c r="M11" s="84">
        <v>0.43959999999999999</v>
      </c>
      <c r="N11" s="13" t="s">
        <v>395</v>
      </c>
    </row>
    <row r="12" spans="1:14" s="8" customFormat="1" x14ac:dyDescent="0.35">
      <c r="A12" s="8">
        <f>_xlfn.XLOOKUP(B12,All!B:B,All!A:A)</f>
        <v>19</v>
      </c>
      <c r="B12" s="8" t="s">
        <v>45</v>
      </c>
      <c r="C12" s="8" t="s">
        <v>16</v>
      </c>
      <c r="E12" s="12" t="s">
        <v>61</v>
      </c>
      <c r="F12" s="8" t="s">
        <v>72</v>
      </c>
      <c r="G12" s="13">
        <v>2</v>
      </c>
      <c r="H12" s="8" t="s">
        <v>27</v>
      </c>
      <c r="I12" s="8" t="s">
        <v>279</v>
      </c>
      <c r="J12" s="14">
        <v>144</v>
      </c>
      <c r="K12" s="21">
        <v>12</v>
      </c>
      <c r="L12" s="23">
        <v>170</v>
      </c>
      <c r="M12" s="84">
        <v>0.76300000000000001</v>
      </c>
      <c r="N12" s="13" t="s">
        <v>395</v>
      </c>
    </row>
    <row r="13" spans="1:14" s="8" customFormat="1" x14ac:dyDescent="0.35">
      <c r="A13" s="8">
        <f>_xlfn.XLOOKUP(B13,All!B:B,All!A:A)</f>
        <v>20</v>
      </c>
      <c r="B13" s="8" t="s">
        <v>48</v>
      </c>
      <c r="C13" s="8" t="s">
        <v>19</v>
      </c>
      <c r="E13" s="12" t="s">
        <v>61</v>
      </c>
      <c r="F13" s="8" t="s">
        <v>66</v>
      </c>
      <c r="G13" s="13">
        <v>1</v>
      </c>
      <c r="H13" s="8" t="s">
        <v>27</v>
      </c>
      <c r="I13" s="8" t="s">
        <v>279</v>
      </c>
      <c r="J13" s="14">
        <v>208</v>
      </c>
      <c r="K13" s="22">
        <v>13</v>
      </c>
      <c r="L13" s="23">
        <v>169</v>
      </c>
      <c r="M13" s="84">
        <v>0.78700000000000003</v>
      </c>
      <c r="N13" s="13" t="s">
        <v>395</v>
      </c>
    </row>
    <row r="14" spans="1:14" s="8" customFormat="1" x14ac:dyDescent="0.35">
      <c r="A14" s="8">
        <f>_xlfn.XLOOKUP(B14,All!B:B,All!A:A)</f>
        <v>21</v>
      </c>
      <c r="B14" s="8" t="s">
        <v>635</v>
      </c>
      <c r="C14" s="8" t="s">
        <v>22</v>
      </c>
      <c r="E14" s="12" t="s">
        <v>61</v>
      </c>
      <c r="F14" s="8" t="s">
        <v>63</v>
      </c>
      <c r="G14" s="13">
        <v>3</v>
      </c>
      <c r="H14" s="8" t="s">
        <v>27</v>
      </c>
      <c r="I14" s="8" t="s">
        <v>282</v>
      </c>
      <c r="J14" s="14">
        <v>102</v>
      </c>
      <c r="K14" s="21">
        <v>9</v>
      </c>
      <c r="L14" s="23">
        <v>158</v>
      </c>
      <c r="M14" s="84">
        <v>0.77449999999999997</v>
      </c>
      <c r="N14" s="13" t="s">
        <v>396</v>
      </c>
    </row>
    <row r="15" spans="1:14" s="8" customFormat="1" x14ac:dyDescent="0.35">
      <c r="A15" s="8">
        <f>_xlfn.XLOOKUP(B15,All!B:B,All!A:A)</f>
        <v>22</v>
      </c>
      <c r="B15" s="8" t="s">
        <v>50</v>
      </c>
      <c r="C15" s="8" t="s">
        <v>21</v>
      </c>
      <c r="E15" s="12" t="s">
        <v>61</v>
      </c>
      <c r="F15" s="8" t="s">
        <v>73</v>
      </c>
      <c r="G15" s="13">
        <v>3</v>
      </c>
      <c r="H15" s="8" t="s">
        <v>27</v>
      </c>
      <c r="I15" s="8" t="s">
        <v>283</v>
      </c>
      <c r="J15" s="14">
        <v>112</v>
      </c>
      <c r="K15" s="22">
        <v>10</v>
      </c>
      <c r="L15" s="23">
        <v>174</v>
      </c>
      <c r="M15" s="84">
        <v>0.83930000000000005</v>
      </c>
      <c r="N15" s="13" t="s">
        <v>396</v>
      </c>
    </row>
    <row r="16" spans="1:14" s="8" customFormat="1" x14ac:dyDescent="0.35">
      <c r="A16" s="8">
        <f>_xlfn.XLOOKUP(B16,All!B:B,All!A:A)</f>
        <v>24</v>
      </c>
      <c r="B16" s="8" t="s">
        <v>43</v>
      </c>
      <c r="C16" s="8" t="s">
        <v>13</v>
      </c>
      <c r="E16" s="12" t="s">
        <v>61</v>
      </c>
      <c r="F16" s="8" t="s">
        <v>70</v>
      </c>
      <c r="G16" s="13">
        <v>2</v>
      </c>
      <c r="H16" s="8" t="s">
        <v>27</v>
      </c>
      <c r="I16" s="8" t="s">
        <v>285</v>
      </c>
      <c r="J16" s="14">
        <v>60</v>
      </c>
      <c r="K16" s="21">
        <v>4</v>
      </c>
      <c r="L16" s="23">
        <v>169</v>
      </c>
      <c r="M16" s="84">
        <v>0.81669999999999998</v>
      </c>
      <c r="N16" s="13" t="s">
        <v>396</v>
      </c>
    </row>
    <row r="17" spans="1:14" s="8" customFormat="1" x14ac:dyDescent="0.35">
      <c r="A17" s="8">
        <f>_xlfn.XLOOKUP(B17,All!B:B,All!A:A)</f>
        <v>25</v>
      </c>
      <c r="B17" s="8" t="s">
        <v>52</v>
      </c>
      <c r="C17" s="8" t="s">
        <v>23</v>
      </c>
      <c r="E17" s="8" t="s">
        <v>75</v>
      </c>
      <c r="F17" s="8" t="s">
        <v>74</v>
      </c>
      <c r="G17" s="13">
        <v>2</v>
      </c>
      <c r="H17" s="8" t="s">
        <v>29</v>
      </c>
      <c r="I17" s="8" t="s">
        <v>286</v>
      </c>
      <c r="J17" s="14">
        <v>45</v>
      </c>
      <c r="K17" s="22">
        <v>4</v>
      </c>
      <c r="L17" s="23">
        <v>162</v>
      </c>
      <c r="M17" s="84">
        <v>0.49</v>
      </c>
      <c r="N17" s="13" t="s">
        <v>396</v>
      </c>
    </row>
    <row r="18" spans="1:14" s="8" customFormat="1" x14ac:dyDescent="0.35">
      <c r="A18" s="8">
        <f>_xlfn.XLOOKUP(B18,All!B:B,All!A:A)</f>
        <v>27</v>
      </c>
      <c r="B18" s="8" t="s">
        <v>58</v>
      </c>
      <c r="C18" s="8" t="s">
        <v>2</v>
      </c>
      <c r="E18" s="12" t="s">
        <v>61</v>
      </c>
      <c r="F18" s="8" t="s">
        <v>63</v>
      </c>
      <c r="G18" s="13">
        <v>1</v>
      </c>
      <c r="H18" s="8" t="s">
        <v>27</v>
      </c>
      <c r="I18" s="8" t="s">
        <v>288</v>
      </c>
      <c r="J18" s="14">
        <v>72</v>
      </c>
      <c r="K18" s="21">
        <v>16</v>
      </c>
      <c r="L18" s="23">
        <v>189</v>
      </c>
      <c r="M18" s="88">
        <v>0.72219999999999995</v>
      </c>
      <c r="N18" s="13" t="s">
        <v>396</v>
      </c>
    </row>
    <row r="19" spans="1:14" s="8" customFormat="1" x14ac:dyDescent="0.35">
      <c r="A19" s="8">
        <f>_xlfn.XLOOKUP(B19,All!B:B,All!A:A)</f>
        <v>28</v>
      </c>
      <c r="B19" s="8" t="s">
        <v>37</v>
      </c>
      <c r="C19" s="8" t="s">
        <v>7</v>
      </c>
      <c r="E19" s="12" t="s">
        <v>61</v>
      </c>
      <c r="F19" s="8" t="s">
        <v>66</v>
      </c>
      <c r="G19" s="13">
        <v>1</v>
      </c>
      <c r="H19" s="8" t="s">
        <v>27</v>
      </c>
      <c r="I19" s="8" t="s">
        <v>289</v>
      </c>
      <c r="J19" s="14">
        <v>407</v>
      </c>
      <c r="K19" s="22">
        <v>6</v>
      </c>
      <c r="L19" s="23">
        <v>182</v>
      </c>
      <c r="M19" s="84">
        <v>0.59199999999999997</v>
      </c>
      <c r="N19" s="13" t="s">
        <v>395</v>
      </c>
    </row>
    <row r="20" spans="1:14" s="8" customFormat="1" x14ac:dyDescent="0.35">
      <c r="A20" s="8">
        <f>_xlfn.XLOOKUP(B20,All!B:B,All!A:A)</f>
        <v>33</v>
      </c>
      <c r="B20" s="8" t="s">
        <v>129</v>
      </c>
      <c r="C20" s="8" t="s">
        <v>130</v>
      </c>
      <c r="E20" s="8" t="s">
        <v>123</v>
      </c>
      <c r="F20" s="8" t="s">
        <v>71</v>
      </c>
      <c r="G20" s="13">
        <v>1</v>
      </c>
      <c r="H20" s="8" t="s">
        <v>27</v>
      </c>
      <c r="I20" s="8" t="s">
        <v>295</v>
      </c>
      <c r="J20" s="14">
        <v>11</v>
      </c>
      <c r="K20" s="21">
        <v>7</v>
      </c>
      <c r="L20" s="23">
        <v>169</v>
      </c>
      <c r="M20" s="84" t="s">
        <v>421</v>
      </c>
      <c r="N20" s="13" t="s">
        <v>395</v>
      </c>
    </row>
    <row r="21" spans="1:14" s="8" customFormat="1" x14ac:dyDescent="0.35">
      <c r="A21" s="8">
        <f>_xlfn.XLOOKUP(B21,All!B:B,All!A:A)</f>
        <v>34</v>
      </c>
      <c r="B21" s="8" t="s">
        <v>131</v>
      </c>
      <c r="C21" s="8" t="s">
        <v>132</v>
      </c>
      <c r="E21" s="8" t="s">
        <v>123</v>
      </c>
      <c r="F21" s="8" t="s">
        <v>71</v>
      </c>
      <c r="G21" s="13">
        <v>6</v>
      </c>
      <c r="H21" s="8" t="s">
        <v>27</v>
      </c>
      <c r="I21" s="8" t="s">
        <v>295</v>
      </c>
      <c r="J21" s="14">
        <v>127</v>
      </c>
      <c r="K21" s="22">
        <v>7</v>
      </c>
      <c r="L21" s="23">
        <v>170</v>
      </c>
      <c r="M21" s="84">
        <v>0.70899999999999996</v>
      </c>
      <c r="N21" s="13" t="s">
        <v>395</v>
      </c>
    </row>
    <row r="22" spans="1:14" s="8" customFormat="1" x14ac:dyDescent="0.35">
      <c r="A22" s="8">
        <f>_xlfn.XLOOKUP(B22,All!B:B,All!A:A)</f>
        <v>39</v>
      </c>
      <c r="B22" s="8" t="s">
        <v>634</v>
      </c>
      <c r="C22" s="8" t="s">
        <v>15</v>
      </c>
      <c r="E22" s="12" t="s">
        <v>61</v>
      </c>
      <c r="F22" s="8" t="s">
        <v>71</v>
      </c>
      <c r="G22" s="13">
        <v>6</v>
      </c>
      <c r="H22" s="8" t="s">
        <v>27</v>
      </c>
      <c r="I22" s="8" t="s">
        <v>290</v>
      </c>
      <c r="J22" s="14">
        <v>29</v>
      </c>
      <c r="K22" s="13">
        <v>11</v>
      </c>
      <c r="L22" s="13">
        <v>171</v>
      </c>
      <c r="M22" s="84">
        <v>0.8276</v>
      </c>
      <c r="N22" s="13" t="s">
        <v>395</v>
      </c>
    </row>
    <row r="23" spans="1:14" s="8" customFormat="1" x14ac:dyDescent="0.35">
      <c r="A23" s="8">
        <f>_xlfn.XLOOKUP(B23,All!B:B,All!A:A)</f>
        <v>42</v>
      </c>
      <c r="B23" s="8" t="s">
        <v>89</v>
      </c>
      <c r="C23" s="15" t="s">
        <v>106</v>
      </c>
      <c r="D23" s="15"/>
      <c r="E23" s="8" t="s">
        <v>123</v>
      </c>
      <c r="F23" s="8" t="s">
        <v>66</v>
      </c>
      <c r="G23" s="13">
        <v>4</v>
      </c>
      <c r="H23" s="8" t="s">
        <v>27</v>
      </c>
      <c r="I23" s="8" t="s">
        <v>291</v>
      </c>
      <c r="J23" s="14">
        <v>30</v>
      </c>
      <c r="K23" s="13">
        <v>6</v>
      </c>
      <c r="L23" s="13">
        <v>167</v>
      </c>
      <c r="M23" s="84">
        <v>0.56669999999999998</v>
      </c>
      <c r="N23" s="13" t="s">
        <v>395</v>
      </c>
    </row>
    <row r="24" spans="1:14" s="8" customFormat="1" x14ac:dyDescent="0.35">
      <c r="A24" s="8">
        <f>_xlfn.XLOOKUP(B24,All!B:B,All!A:A)</f>
        <v>43</v>
      </c>
      <c r="B24" s="8" t="s">
        <v>95</v>
      </c>
      <c r="C24" s="15" t="s">
        <v>113</v>
      </c>
      <c r="D24" s="15" t="s">
        <v>141</v>
      </c>
      <c r="E24" s="8" t="s">
        <v>123</v>
      </c>
      <c r="F24" s="8" t="s">
        <v>64</v>
      </c>
      <c r="G24" s="13">
        <v>4</v>
      </c>
      <c r="H24" s="8" t="s">
        <v>27</v>
      </c>
      <c r="I24" s="8" t="s">
        <v>291</v>
      </c>
      <c r="J24" s="14">
        <v>26</v>
      </c>
      <c r="K24" s="13">
        <v>13</v>
      </c>
      <c r="L24" s="13">
        <v>172</v>
      </c>
      <c r="M24" s="84">
        <v>0.76919999999999999</v>
      </c>
      <c r="N24" s="13" t="s">
        <v>396</v>
      </c>
    </row>
    <row r="25" spans="1:14" s="8" customFormat="1" x14ac:dyDescent="0.35">
      <c r="A25" s="8">
        <f>_xlfn.XLOOKUP(B25,All!B:B,All!A:A)</f>
        <v>44</v>
      </c>
      <c r="B25" s="8" t="s">
        <v>94</v>
      </c>
      <c r="C25" s="15" t="s">
        <v>112</v>
      </c>
      <c r="D25" s="15" t="s">
        <v>142</v>
      </c>
      <c r="E25" s="8" t="s">
        <v>123</v>
      </c>
      <c r="F25" s="8" t="s">
        <v>64</v>
      </c>
      <c r="G25" s="13">
        <v>2</v>
      </c>
      <c r="H25" s="8" t="s">
        <v>27</v>
      </c>
      <c r="I25" s="8" t="s">
        <v>291</v>
      </c>
      <c r="J25" s="14">
        <v>22</v>
      </c>
      <c r="K25" s="13">
        <v>7</v>
      </c>
      <c r="L25" s="13">
        <v>168</v>
      </c>
      <c r="M25" s="84">
        <v>0.77270000000000005</v>
      </c>
      <c r="N25" s="13" t="s">
        <v>396</v>
      </c>
    </row>
    <row r="26" spans="1:14" s="8" customFormat="1" x14ac:dyDescent="0.35">
      <c r="A26" s="8">
        <f>_xlfn.XLOOKUP(B26,All!B:B,All!A:A)</f>
        <v>45</v>
      </c>
      <c r="B26" s="8" t="s">
        <v>90</v>
      </c>
      <c r="C26" s="15" t="s">
        <v>107</v>
      </c>
      <c r="D26" s="15"/>
      <c r="E26" s="8" t="s">
        <v>123</v>
      </c>
      <c r="F26" s="8" t="s">
        <v>120</v>
      </c>
      <c r="G26" s="13">
        <v>1</v>
      </c>
      <c r="H26" s="8" t="s">
        <v>27</v>
      </c>
      <c r="I26" s="8" t="s">
        <v>291</v>
      </c>
      <c r="J26" s="14">
        <v>30</v>
      </c>
      <c r="K26" s="13">
        <v>7</v>
      </c>
      <c r="L26" s="13">
        <v>163</v>
      </c>
      <c r="M26" s="84">
        <v>0.63329999999999997</v>
      </c>
      <c r="N26" s="13" t="s">
        <v>395</v>
      </c>
    </row>
    <row r="27" spans="1:14" s="8" customFormat="1" x14ac:dyDescent="0.35">
      <c r="A27" s="8">
        <f>_xlfn.XLOOKUP(B27,All!B:B,All!A:A)</f>
        <v>46</v>
      </c>
      <c r="B27" s="8" t="s">
        <v>96</v>
      </c>
      <c r="C27" s="15" t="s">
        <v>114</v>
      </c>
      <c r="D27" s="15"/>
      <c r="E27" s="8" t="s">
        <v>127</v>
      </c>
      <c r="F27" s="8" t="s">
        <v>122</v>
      </c>
      <c r="G27" s="13">
        <v>7</v>
      </c>
      <c r="H27" s="8" t="s">
        <v>27</v>
      </c>
      <c r="I27" s="8" t="s">
        <v>291</v>
      </c>
      <c r="J27" s="14">
        <v>26</v>
      </c>
      <c r="K27" s="13">
        <v>3</v>
      </c>
      <c r="L27" s="13">
        <v>157</v>
      </c>
      <c r="M27" s="84">
        <v>0.5</v>
      </c>
      <c r="N27" s="13" t="s">
        <v>395</v>
      </c>
    </row>
    <row r="28" spans="1:14" s="8" customFormat="1" x14ac:dyDescent="0.35">
      <c r="A28" s="8">
        <f>_xlfn.XLOOKUP(B28,All!B:B,All!A:A)</f>
        <v>47</v>
      </c>
      <c r="B28" s="8" t="s">
        <v>82</v>
      </c>
      <c r="C28" s="15" t="s">
        <v>99</v>
      </c>
      <c r="D28" s="15"/>
      <c r="E28" s="8" t="s">
        <v>123</v>
      </c>
      <c r="F28" s="8" t="s">
        <v>115</v>
      </c>
      <c r="G28" s="13">
        <v>4</v>
      </c>
      <c r="H28" s="8" t="s">
        <v>27</v>
      </c>
      <c r="I28" s="8" t="s">
        <v>291</v>
      </c>
      <c r="J28" s="14">
        <v>24</v>
      </c>
      <c r="K28" s="13">
        <v>10</v>
      </c>
      <c r="L28" s="13">
        <v>169</v>
      </c>
      <c r="M28" s="84">
        <v>0.875</v>
      </c>
      <c r="N28" s="13" t="s">
        <v>395</v>
      </c>
    </row>
    <row r="29" spans="1:14" s="8" customFormat="1" x14ac:dyDescent="0.35">
      <c r="A29" s="8">
        <f>_xlfn.XLOOKUP(B29,All!B:B,All!A:A)</f>
        <v>48</v>
      </c>
      <c r="B29" s="8" t="s">
        <v>85</v>
      </c>
      <c r="C29" s="15" t="s">
        <v>102</v>
      </c>
      <c r="D29" s="15"/>
      <c r="E29" s="8" t="s">
        <v>124</v>
      </c>
      <c r="F29" s="8" t="s">
        <v>117</v>
      </c>
      <c r="G29" s="13">
        <v>6</v>
      </c>
      <c r="H29" s="8" t="s">
        <v>27</v>
      </c>
      <c r="I29" s="8" t="s">
        <v>291</v>
      </c>
      <c r="J29" s="14">
        <v>31</v>
      </c>
      <c r="K29" s="13">
        <v>5</v>
      </c>
      <c r="L29" s="13">
        <v>135</v>
      </c>
      <c r="M29" s="84">
        <v>0.7</v>
      </c>
      <c r="N29" s="13" t="s">
        <v>396</v>
      </c>
    </row>
    <row r="30" spans="1:14" s="8" customFormat="1" x14ac:dyDescent="0.35">
      <c r="A30" s="8">
        <f>_xlfn.XLOOKUP(B30,All!B:B,All!A:A)</f>
        <v>49</v>
      </c>
      <c r="B30" s="8" t="s">
        <v>87</v>
      </c>
      <c r="C30" s="15" t="s">
        <v>104</v>
      </c>
      <c r="D30" s="15"/>
      <c r="E30" s="8" t="s">
        <v>125</v>
      </c>
      <c r="F30" s="8" t="s">
        <v>119</v>
      </c>
      <c r="G30" s="13">
        <v>1</v>
      </c>
      <c r="H30" s="8" t="s">
        <v>27</v>
      </c>
      <c r="I30" s="8" t="s">
        <v>291</v>
      </c>
      <c r="J30" s="14">
        <v>36</v>
      </c>
      <c r="K30" s="13">
        <v>3</v>
      </c>
      <c r="L30" s="13">
        <v>163</v>
      </c>
      <c r="M30" s="84">
        <v>0.19439999999999999</v>
      </c>
      <c r="N30" s="13" t="s">
        <v>396</v>
      </c>
    </row>
    <row r="31" spans="1:14" s="8" customFormat="1" x14ac:dyDescent="0.35">
      <c r="A31" s="8">
        <f>_xlfn.XLOOKUP(B31,All!B:B,All!A:A)</f>
        <v>50</v>
      </c>
      <c r="B31" s="8" t="s">
        <v>83</v>
      </c>
      <c r="C31" s="15" t="s">
        <v>100</v>
      </c>
      <c r="D31" s="15"/>
      <c r="E31" s="8" t="s">
        <v>146</v>
      </c>
      <c r="F31" s="8" t="s">
        <v>116</v>
      </c>
      <c r="G31" s="13">
        <v>6</v>
      </c>
      <c r="H31" s="8" t="s">
        <v>27</v>
      </c>
      <c r="I31" s="8" t="s">
        <v>291</v>
      </c>
      <c r="J31" s="14">
        <v>39</v>
      </c>
      <c r="K31" s="13">
        <v>7</v>
      </c>
      <c r="L31" s="13">
        <v>154</v>
      </c>
      <c r="M31" s="84">
        <v>0.74360000000000004</v>
      </c>
      <c r="N31" s="13" t="s">
        <v>395</v>
      </c>
    </row>
    <row r="32" spans="1:14" s="8" customFormat="1" x14ac:dyDescent="0.35">
      <c r="A32" s="8">
        <f>_xlfn.XLOOKUP(B32,All!B:B,All!A:A)</f>
        <v>51</v>
      </c>
      <c r="B32" s="8" t="s">
        <v>92</v>
      </c>
      <c r="C32" s="15" t="s">
        <v>110</v>
      </c>
      <c r="D32" s="15"/>
      <c r="E32" s="8" t="s">
        <v>126</v>
      </c>
      <c r="F32" s="8" t="s">
        <v>121</v>
      </c>
      <c r="G32" s="13">
        <v>4</v>
      </c>
      <c r="H32" s="8" t="s">
        <v>27</v>
      </c>
      <c r="I32" s="8" t="s">
        <v>291</v>
      </c>
      <c r="J32" s="14">
        <v>30</v>
      </c>
      <c r="K32" s="13">
        <v>3</v>
      </c>
      <c r="L32" s="13">
        <v>150</v>
      </c>
      <c r="M32" s="84">
        <v>0.2414</v>
      </c>
      <c r="N32" s="13" t="s">
        <v>395</v>
      </c>
    </row>
    <row r="33" spans="1:14" s="8" customFormat="1" x14ac:dyDescent="0.35">
      <c r="A33" s="8">
        <f>_xlfn.XLOOKUP(B33,All!B:B,All!A:A)</f>
        <v>52</v>
      </c>
      <c r="B33" s="8" t="s">
        <v>93</v>
      </c>
      <c r="C33" s="15" t="s">
        <v>111</v>
      </c>
      <c r="D33" s="15"/>
      <c r="E33" s="8" t="s">
        <v>123</v>
      </c>
      <c r="F33" s="8" t="s">
        <v>64</v>
      </c>
      <c r="G33" s="13">
        <v>2</v>
      </c>
      <c r="H33" s="8" t="s">
        <v>27</v>
      </c>
      <c r="I33" s="8" t="s">
        <v>291</v>
      </c>
      <c r="J33" s="14">
        <v>31</v>
      </c>
      <c r="K33" s="13">
        <v>6</v>
      </c>
      <c r="L33" s="13">
        <v>169</v>
      </c>
      <c r="M33" s="84">
        <v>0.7097</v>
      </c>
      <c r="N33" s="13" t="s">
        <v>395</v>
      </c>
    </row>
    <row r="34" spans="1:14" s="8" customFormat="1" x14ac:dyDescent="0.35">
      <c r="A34" s="8">
        <f>_xlfn.XLOOKUP(B34,All!B:B,All!A:A)</f>
        <v>53</v>
      </c>
      <c r="B34" s="11" t="s">
        <v>80</v>
      </c>
      <c r="C34" s="15" t="s">
        <v>97</v>
      </c>
      <c r="D34" s="15"/>
      <c r="E34" s="8" t="s">
        <v>123</v>
      </c>
      <c r="F34" s="8" t="s">
        <v>115</v>
      </c>
      <c r="G34" s="13">
        <v>2</v>
      </c>
      <c r="H34" s="8" t="s">
        <v>27</v>
      </c>
      <c r="I34" s="8" t="s">
        <v>291</v>
      </c>
      <c r="J34" s="14">
        <v>21</v>
      </c>
      <c r="K34" s="13">
        <v>2</v>
      </c>
      <c r="L34" s="13">
        <v>163</v>
      </c>
      <c r="M34" s="84">
        <v>0.1905</v>
      </c>
      <c r="N34" s="13" t="s">
        <v>395</v>
      </c>
    </row>
    <row r="35" spans="1:14" s="8" customFormat="1" x14ac:dyDescent="0.35">
      <c r="A35" s="8">
        <f>_xlfn.XLOOKUP(B35,All!B:B,All!A:A)</f>
        <v>54</v>
      </c>
      <c r="B35" s="11" t="s">
        <v>84</v>
      </c>
      <c r="C35" s="15" t="s">
        <v>101</v>
      </c>
      <c r="D35" s="15"/>
      <c r="E35" s="8" t="s">
        <v>123</v>
      </c>
      <c r="F35" s="8" t="s">
        <v>115</v>
      </c>
      <c r="G35" s="13">
        <v>1</v>
      </c>
      <c r="H35" s="8" t="s">
        <v>27</v>
      </c>
      <c r="I35" s="8" t="s">
        <v>291</v>
      </c>
      <c r="J35" s="14">
        <v>29</v>
      </c>
      <c r="K35" s="13">
        <v>7</v>
      </c>
      <c r="L35" s="13">
        <v>169</v>
      </c>
      <c r="M35" s="84">
        <v>0.51719999999999999</v>
      </c>
      <c r="N35" s="13" t="s">
        <v>395</v>
      </c>
    </row>
    <row r="36" spans="1:14" s="8" customFormat="1" x14ac:dyDescent="0.35">
      <c r="A36" s="8">
        <f>_xlfn.XLOOKUP(B36,All!B:B,All!A:A)</f>
        <v>55</v>
      </c>
      <c r="B36" s="8" t="s">
        <v>81</v>
      </c>
      <c r="C36" s="15" t="s">
        <v>98</v>
      </c>
      <c r="D36" s="15"/>
      <c r="E36" s="8" t="s">
        <v>123</v>
      </c>
      <c r="F36" s="8" t="s">
        <v>115</v>
      </c>
      <c r="G36" s="13">
        <v>1</v>
      </c>
      <c r="H36" s="8" t="s">
        <v>27</v>
      </c>
      <c r="I36" s="8" t="s">
        <v>291</v>
      </c>
      <c r="J36" s="14">
        <v>30</v>
      </c>
      <c r="K36" s="13">
        <v>5</v>
      </c>
      <c r="L36" s="13">
        <v>163</v>
      </c>
      <c r="M36" s="84">
        <v>0.43330000000000002</v>
      </c>
      <c r="N36" s="13" t="s">
        <v>396</v>
      </c>
    </row>
    <row r="37" spans="1:14" s="8" customFormat="1" x14ac:dyDescent="0.35">
      <c r="A37" s="8">
        <f>_xlfn.XLOOKUP(B37,All!B:B,All!A:A)</f>
        <v>56</v>
      </c>
      <c r="B37" s="8" t="s">
        <v>633</v>
      </c>
      <c r="C37" s="15" t="s">
        <v>105</v>
      </c>
      <c r="D37" s="15"/>
      <c r="E37" s="8" t="s">
        <v>123</v>
      </c>
      <c r="F37" s="8" t="s">
        <v>66</v>
      </c>
      <c r="G37" s="13">
        <v>7</v>
      </c>
      <c r="H37" s="8" t="s">
        <v>27</v>
      </c>
      <c r="I37" s="8" t="s">
        <v>291</v>
      </c>
      <c r="J37" s="14">
        <v>29</v>
      </c>
      <c r="K37" s="13">
        <v>5</v>
      </c>
      <c r="L37" s="13">
        <v>162</v>
      </c>
      <c r="M37" s="84">
        <v>0.68969999999999998</v>
      </c>
      <c r="N37" s="13" t="s">
        <v>396</v>
      </c>
    </row>
    <row r="38" spans="1:14" s="8" customFormat="1" x14ac:dyDescent="0.35">
      <c r="A38" s="8">
        <f>_xlfn.XLOOKUP(B38,All!B:B,All!A:A)</f>
        <v>57</v>
      </c>
      <c r="B38" s="8" t="s">
        <v>143</v>
      </c>
      <c r="C38" s="15" t="s">
        <v>108</v>
      </c>
      <c r="D38" s="15"/>
      <c r="E38" s="8" t="s">
        <v>123</v>
      </c>
      <c r="F38" s="8" t="s">
        <v>66</v>
      </c>
      <c r="G38" s="13">
        <v>2</v>
      </c>
      <c r="H38" s="8" t="s">
        <v>27</v>
      </c>
      <c r="I38" s="8" t="s">
        <v>291</v>
      </c>
      <c r="J38" s="14">
        <v>35</v>
      </c>
      <c r="K38" s="13">
        <v>13</v>
      </c>
      <c r="L38" s="13">
        <v>169</v>
      </c>
      <c r="M38" s="84">
        <v>0.77139999999999997</v>
      </c>
      <c r="N38" s="13" t="s">
        <v>396</v>
      </c>
    </row>
    <row r="39" spans="1:14" s="8" customFormat="1" x14ac:dyDescent="0.35">
      <c r="A39" s="8">
        <f>_xlfn.XLOOKUP(B39,All!B:B,All!A:A)</f>
        <v>58</v>
      </c>
      <c r="B39" s="8" t="s">
        <v>91</v>
      </c>
      <c r="C39" s="15" t="s">
        <v>109</v>
      </c>
      <c r="D39" s="15"/>
      <c r="E39" s="8" t="s">
        <v>123</v>
      </c>
      <c r="F39" s="8" t="s">
        <v>73</v>
      </c>
      <c r="G39" s="13">
        <v>1</v>
      </c>
      <c r="H39" s="8" t="s">
        <v>27</v>
      </c>
      <c r="I39" s="8" t="s">
        <v>291</v>
      </c>
      <c r="J39" s="14">
        <v>29</v>
      </c>
      <c r="K39" s="13">
        <v>5</v>
      </c>
      <c r="L39" s="13">
        <v>162</v>
      </c>
      <c r="M39" s="84">
        <v>0.55169999999999997</v>
      </c>
      <c r="N39" s="13" t="s">
        <v>396</v>
      </c>
    </row>
    <row r="40" spans="1:14" s="8" customFormat="1" x14ac:dyDescent="0.35">
      <c r="A40" s="8">
        <f>_xlfn.XLOOKUP(B40,All!B:B,All!A:A)</f>
        <v>59</v>
      </c>
      <c r="B40" s="8" t="s">
        <v>86</v>
      </c>
      <c r="C40" s="15" t="s">
        <v>103</v>
      </c>
      <c r="D40" s="15"/>
      <c r="E40" s="8" t="s">
        <v>123</v>
      </c>
      <c r="F40" s="8" t="s">
        <v>118</v>
      </c>
      <c r="G40" s="13">
        <v>3</v>
      </c>
      <c r="H40" s="8" t="s">
        <v>27</v>
      </c>
      <c r="I40" s="8" t="s">
        <v>291</v>
      </c>
      <c r="J40" s="14">
        <v>18</v>
      </c>
      <c r="K40" s="13">
        <v>8</v>
      </c>
      <c r="L40" s="13">
        <v>176</v>
      </c>
      <c r="M40" s="84">
        <v>0.72219999999999995</v>
      </c>
      <c r="N40" s="13" t="s">
        <v>396</v>
      </c>
    </row>
    <row r="41" spans="1:14" s="8" customFormat="1" x14ac:dyDescent="0.35">
      <c r="A41" s="8">
        <f>_xlfn.XLOOKUP(B41,All!B:B,All!A:A)</f>
        <v>60</v>
      </c>
      <c r="B41" s="8" t="s">
        <v>148</v>
      </c>
      <c r="C41" s="8" t="s">
        <v>149</v>
      </c>
      <c r="E41" s="8" t="s">
        <v>123</v>
      </c>
      <c r="F41" s="8" t="s">
        <v>63</v>
      </c>
      <c r="G41" s="13">
        <v>1</v>
      </c>
      <c r="H41" s="8" t="s">
        <v>27</v>
      </c>
      <c r="I41" s="8" t="s">
        <v>290</v>
      </c>
      <c r="J41" s="14">
        <v>35</v>
      </c>
      <c r="K41" s="13">
        <v>7</v>
      </c>
      <c r="L41" s="13">
        <v>159</v>
      </c>
      <c r="M41" s="84">
        <v>0.9143</v>
      </c>
      <c r="N41" s="13" t="s">
        <v>396</v>
      </c>
    </row>
    <row r="42" spans="1:14" s="8" customFormat="1" x14ac:dyDescent="0.35">
      <c r="A42" s="8">
        <f>_xlfn.XLOOKUP(B42,All!B:B,All!A:A)</f>
        <v>61</v>
      </c>
      <c r="B42" s="8" t="s">
        <v>150</v>
      </c>
      <c r="C42" s="8" t="s">
        <v>151</v>
      </c>
      <c r="E42" s="8" t="s">
        <v>123</v>
      </c>
      <c r="F42" s="8" t="s">
        <v>63</v>
      </c>
      <c r="G42" s="13">
        <v>13</v>
      </c>
      <c r="H42" s="8" t="s">
        <v>29</v>
      </c>
      <c r="I42" s="8" t="s">
        <v>290</v>
      </c>
      <c r="J42" s="14">
        <v>31</v>
      </c>
      <c r="K42" s="13">
        <v>6</v>
      </c>
      <c r="L42" s="13">
        <v>159</v>
      </c>
      <c r="M42" s="84">
        <v>0.7419</v>
      </c>
      <c r="N42" s="13" t="s">
        <v>395</v>
      </c>
    </row>
    <row r="43" spans="1:14" s="8" customFormat="1" x14ac:dyDescent="0.35">
      <c r="A43" s="8">
        <f>_xlfn.XLOOKUP(B43,All!B:B,All!A:A)</f>
        <v>62</v>
      </c>
      <c r="B43" s="8" t="s">
        <v>152</v>
      </c>
      <c r="C43" s="8" t="s">
        <v>153</v>
      </c>
      <c r="E43" s="8" t="s">
        <v>123</v>
      </c>
      <c r="F43" s="8" t="s">
        <v>63</v>
      </c>
      <c r="G43" s="13">
        <v>1</v>
      </c>
      <c r="H43" s="8" t="s">
        <v>27</v>
      </c>
      <c r="I43" s="8" t="s">
        <v>290</v>
      </c>
      <c r="J43" s="14">
        <v>26</v>
      </c>
      <c r="K43" s="13">
        <v>7</v>
      </c>
      <c r="L43" s="13">
        <v>161</v>
      </c>
      <c r="M43" s="84">
        <v>0.77780000000000005</v>
      </c>
      <c r="N43" s="13" t="s">
        <v>396</v>
      </c>
    </row>
    <row r="44" spans="1:14" s="8" customFormat="1" x14ac:dyDescent="0.35">
      <c r="A44" s="8">
        <f>_xlfn.XLOOKUP(B44,All!B:B,All!A:A)</f>
        <v>63</v>
      </c>
      <c r="B44" s="8" t="s">
        <v>154</v>
      </c>
      <c r="C44" s="8" t="s">
        <v>155</v>
      </c>
      <c r="E44" s="8" t="s">
        <v>123</v>
      </c>
      <c r="F44" s="8" t="s">
        <v>67</v>
      </c>
      <c r="G44" s="13">
        <v>1</v>
      </c>
      <c r="H44" s="8" t="s">
        <v>27</v>
      </c>
      <c r="I44" s="8" t="s">
        <v>290</v>
      </c>
      <c r="J44" s="14">
        <v>32</v>
      </c>
      <c r="K44" s="13">
        <v>8</v>
      </c>
      <c r="L44" s="13">
        <v>161</v>
      </c>
      <c r="M44" s="84">
        <v>0.78120000000000001</v>
      </c>
      <c r="N44" s="13" t="s">
        <v>395</v>
      </c>
    </row>
    <row r="45" spans="1:14" s="8" customFormat="1" x14ac:dyDescent="0.35">
      <c r="A45" s="8">
        <f>_xlfn.XLOOKUP(B45,All!B:B,All!A:A)</f>
        <v>64</v>
      </c>
      <c r="B45" s="8" t="s">
        <v>156</v>
      </c>
      <c r="C45" s="8" t="s">
        <v>157</v>
      </c>
      <c r="E45" s="8" t="s">
        <v>123</v>
      </c>
      <c r="F45" s="8" t="s">
        <v>71</v>
      </c>
      <c r="G45" s="13">
        <v>9</v>
      </c>
      <c r="H45" s="8" t="s">
        <v>27</v>
      </c>
      <c r="I45" s="8" t="s">
        <v>290</v>
      </c>
      <c r="J45" s="14">
        <v>30</v>
      </c>
      <c r="K45" s="13">
        <v>7</v>
      </c>
      <c r="L45" s="13">
        <v>165</v>
      </c>
      <c r="M45" s="84">
        <v>0.83330000000000004</v>
      </c>
      <c r="N45" s="13" t="s">
        <v>396</v>
      </c>
    </row>
  </sheetData>
  <sortState xmlns:xlrd2="http://schemas.microsoft.com/office/spreadsheetml/2017/richdata2" ref="A2:N45">
    <sortCondition ref="A1:A45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C884C-41BB-45AD-B80D-15D5DA2D0769}">
  <dimension ref="A1:O11"/>
  <sheetViews>
    <sheetView workbookViewId="0"/>
  </sheetViews>
  <sheetFormatPr defaultRowHeight="14.5" x14ac:dyDescent="0.35"/>
  <cols>
    <col min="1" max="1" width="5.6328125" customWidth="1"/>
    <col min="2" max="2" width="21.81640625" customWidth="1"/>
    <col min="3" max="3" width="26.453125" customWidth="1"/>
    <col min="4" max="4" width="18.90625" hidden="1" customWidth="1"/>
    <col min="5" max="5" width="16.81640625" customWidth="1"/>
    <col min="6" max="6" width="15.7265625" customWidth="1"/>
    <col min="7" max="7" width="7.54296875" customWidth="1"/>
    <col min="8" max="8" width="13" customWidth="1"/>
    <col min="9" max="9" width="26.81640625" customWidth="1"/>
    <col min="10" max="10" width="14.1796875" customWidth="1"/>
    <col min="11" max="11" width="9.453125" style="27" customWidth="1"/>
    <col min="12" max="12" width="10.90625" style="16" customWidth="1"/>
    <col min="13" max="13" width="6" style="16" customWidth="1"/>
    <col min="14" max="14" width="8.7265625" style="86"/>
    <col min="15" max="15" width="4.36328125" style="16" customWidth="1"/>
  </cols>
  <sheetData>
    <row r="1" spans="1:15" s="1" customFormat="1" x14ac:dyDescent="0.35">
      <c r="A1" s="1" t="s">
        <v>128</v>
      </c>
      <c r="B1" s="1" t="s">
        <v>24</v>
      </c>
      <c r="C1" s="1" t="s">
        <v>139</v>
      </c>
      <c r="D1" s="1" t="s">
        <v>140</v>
      </c>
      <c r="E1" s="1" t="s">
        <v>26</v>
      </c>
      <c r="F1" s="1" t="s">
        <v>25</v>
      </c>
      <c r="G1" s="3" t="s">
        <v>53</v>
      </c>
      <c r="H1" s="1" t="s">
        <v>28</v>
      </c>
      <c r="I1" s="1" t="s">
        <v>76</v>
      </c>
      <c r="J1" s="2" t="s">
        <v>56</v>
      </c>
      <c r="K1" s="2" t="s">
        <v>54</v>
      </c>
      <c r="L1" s="3" t="s">
        <v>55</v>
      </c>
      <c r="M1" s="3" t="s">
        <v>356</v>
      </c>
      <c r="N1" s="83" t="s">
        <v>398</v>
      </c>
      <c r="O1" s="3" t="s">
        <v>394</v>
      </c>
    </row>
    <row r="2" spans="1:15" x14ac:dyDescent="0.35">
      <c r="A2" s="8">
        <f>_xlfn.XLOOKUP(B2,All!B:B,All!A:A)</f>
        <v>2</v>
      </c>
      <c r="B2" s="8" t="s">
        <v>630</v>
      </c>
      <c r="C2" s="8" t="s">
        <v>4</v>
      </c>
      <c r="D2" s="8"/>
      <c r="E2" s="12" t="s">
        <v>61</v>
      </c>
      <c r="F2" s="8" t="s">
        <v>65</v>
      </c>
      <c r="G2" s="13">
        <v>9</v>
      </c>
      <c r="H2" s="8" t="s">
        <v>29</v>
      </c>
      <c r="I2" t="s">
        <v>293</v>
      </c>
      <c r="J2" s="14">
        <v>148</v>
      </c>
      <c r="K2" s="27">
        <v>5</v>
      </c>
      <c r="L2" s="16">
        <v>178</v>
      </c>
      <c r="M2" s="49">
        <f t="shared" ref="M2:M11" si="0">(L2-141)/3</f>
        <v>12.333333333333334</v>
      </c>
      <c r="N2" s="86">
        <v>0.75</v>
      </c>
      <c r="O2" s="16" t="s">
        <v>395</v>
      </c>
    </row>
    <row r="3" spans="1:15" x14ac:dyDescent="0.35">
      <c r="A3" s="8">
        <f>_xlfn.XLOOKUP(B3,All!B:B,All!A:A)</f>
        <v>3</v>
      </c>
      <c r="B3" s="8" t="s">
        <v>33</v>
      </c>
      <c r="C3" s="8" t="s">
        <v>3</v>
      </c>
      <c r="D3" s="8"/>
      <c r="E3" s="12" t="s">
        <v>61</v>
      </c>
      <c r="F3" s="8" t="s">
        <v>64</v>
      </c>
      <c r="G3" s="13">
        <v>5</v>
      </c>
      <c r="H3" s="8" t="s">
        <v>29</v>
      </c>
      <c r="I3" t="s">
        <v>274</v>
      </c>
      <c r="J3" s="14">
        <v>681</v>
      </c>
      <c r="K3" s="27">
        <v>2</v>
      </c>
      <c r="L3" s="16">
        <v>166</v>
      </c>
      <c r="M3" s="49">
        <f t="shared" si="0"/>
        <v>8.3333333333333339</v>
      </c>
      <c r="N3" s="86" t="s">
        <v>421</v>
      </c>
      <c r="O3" s="16" t="s">
        <v>396</v>
      </c>
    </row>
    <row r="4" spans="1:15" x14ac:dyDescent="0.35">
      <c r="A4" s="8">
        <f>_xlfn.XLOOKUP(B4,All!B:B,All!A:A)</f>
        <v>6</v>
      </c>
      <c r="B4" s="8" t="s">
        <v>46</v>
      </c>
      <c r="C4" s="8" t="s">
        <v>17</v>
      </c>
      <c r="D4" s="8"/>
      <c r="E4" s="12" t="s">
        <v>61</v>
      </c>
      <c r="F4" s="8" t="s">
        <v>59</v>
      </c>
      <c r="G4" s="13">
        <v>1</v>
      </c>
      <c r="H4" s="8" t="s">
        <v>27</v>
      </c>
      <c r="I4" t="s">
        <v>294</v>
      </c>
      <c r="J4" s="14">
        <v>914</v>
      </c>
      <c r="K4" s="27">
        <v>7</v>
      </c>
      <c r="L4" s="16">
        <v>174</v>
      </c>
      <c r="M4" s="49">
        <f t="shared" si="0"/>
        <v>11</v>
      </c>
      <c r="N4" s="86">
        <v>0.45300000000000001</v>
      </c>
      <c r="O4" s="16" t="s">
        <v>395</v>
      </c>
    </row>
    <row r="5" spans="1:15" x14ac:dyDescent="0.35">
      <c r="A5" s="8">
        <f>_xlfn.XLOOKUP(B5,All!B:B,All!A:A)</f>
        <v>11</v>
      </c>
      <c r="B5" s="8" t="s">
        <v>40</v>
      </c>
      <c r="C5" s="8" t="s">
        <v>10</v>
      </c>
      <c r="D5" s="8"/>
      <c r="E5" s="8" t="s">
        <v>69</v>
      </c>
      <c r="F5" s="8" t="s">
        <v>68</v>
      </c>
      <c r="G5" s="13">
        <v>6</v>
      </c>
      <c r="H5" s="8" t="s">
        <v>30</v>
      </c>
      <c r="I5" t="s">
        <v>277</v>
      </c>
      <c r="J5" s="14">
        <v>999</v>
      </c>
      <c r="K5" s="27">
        <v>2</v>
      </c>
      <c r="L5" s="16">
        <v>167</v>
      </c>
      <c r="M5" s="49">
        <f t="shared" si="0"/>
        <v>8.6666666666666661</v>
      </c>
      <c r="N5" s="86">
        <v>1.4E-2</v>
      </c>
      <c r="O5" s="16" t="s">
        <v>395</v>
      </c>
    </row>
    <row r="6" spans="1:15" x14ac:dyDescent="0.35">
      <c r="A6" s="8">
        <f>_xlfn.XLOOKUP(B6,All!B:B,All!A:A)</f>
        <v>12</v>
      </c>
      <c r="B6" s="8" t="s">
        <v>259</v>
      </c>
      <c r="C6" s="8" t="s">
        <v>260</v>
      </c>
      <c r="D6" s="8"/>
      <c r="E6" s="8" t="s">
        <v>69</v>
      </c>
      <c r="F6" s="8" t="s">
        <v>68</v>
      </c>
      <c r="G6" s="13">
        <v>2</v>
      </c>
      <c r="H6" s="8" t="s">
        <v>30</v>
      </c>
      <c r="I6" t="s">
        <v>277</v>
      </c>
      <c r="J6" s="14">
        <v>20</v>
      </c>
      <c r="K6" s="27">
        <v>2</v>
      </c>
      <c r="L6" s="16">
        <v>164</v>
      </c>
      <c r="M6" s="49">
        <f t="shared" si="0"/>
        <v>7.666666666666667</v>
      </c>
      <c r="N6" s="86" t="s">
        <v>421</v>
      </c>
      <c r="O6" s="16" t="s">
        <v>395</v>
      </c>
    </row>
    <row r="7" spans="1:15" x14ac:dyDescent="0.35">
      <c r="A7" s="8">
        <f>_xlfn.XLOOKUP(B7,All!B:B,All!A:A)</f>
        <v>13</v>
      </c>
      <c r="B7" s="8" t="s">
        <v>261</v>
      </c>
      <c r="C7" s="8" t="s">
        <v>262</v>
      </c>
      <c r="D7" s="8"/>
      <c r="E7" s="8" t="s">
        <v>69</v>
      </c>
      <c r="F7" s="8" t="s">
        <v>68</v>
      </c>
      <c r="G7" s="13">
        <v>10</v>
      </c>
      <c r="H7" s="8" t="s">
        <v>30</v>
      </c>
      <c r="I7" t="s">
        <v>277</v>
      </c>
      <c r="J7" s="16">
        <v>15</v>
      </c>
      <c r="K7" s="27">
        <v>2</v>
      </c>
      <c r="L7" s="16">
        <v>173</v>
      </c>
      <c r="M7" s="49">
        <f t="shared" si="0"/>
        <v>10.666666666666666</v>
      </c>
      <c r="N7" s="86" t="s">
        <v>421</v>
      </c>
      <c r="O7" s="16" t="s">
        <v>396</v>
      </c>
    </row>
    <row r="8" spans="1:15" x14ac:dyDescent="0.35">
      <c r="A8" s="8">
        <f>_xlfn.XLOOKUP(B8,All!B:B,All!A:A)</f>
        <v>15</v>
      </c>
      <c r="B8" s="8" t="s">
        <v>631</v>
      </c>
      <c r="C8" s="8" t="s">
        <v>138</v>
      </c>
      <c r="D8" s="8"/>
      <c r="E8" s="8" t="s">
        <v>123</v>
      </c>
      <c r="F8" s="8" t="s">
        <v>71</v>
      </c>
      <c r="G8" s="13">
        <v>7</v>
      </c>
      <c r="H8" s="8" t="s">
        <v>29</v>
      </c>
      <c r="I8" t="s">
        <v>280</v>
      </c>
      <c r="J8" s="14">
        <v>793</v>
      </c>
      <c r="K8" s="27">
        <v>3</v>
      </c>
      <c r="L8" s="16">
        <v>172</v>
      </c>
      <c r="M8" s="49">
        <f t="shared" si="0"/>
        <v>10.333333333333334</v>
      </c>
      <c r="N8" s="86">
        <v>0.1162</v>
      </c>
      <c r="O8" s="16" t="s">
        <v>396</v>
      </c>
    </row>
    <row r="9" spans="1:15" x14ac:dyDescent="0.35">
      <c r="A9" s="8">
        <f>_xlfn.XLOOKUP(B9,All!B:B,All!A:A)</f>
        <v>22</v>
      </c>
      <c r="B9" s="8" t="s">
        <v>50</v>
      </c>
      <c r="C9" s="8" t="s">
        <v>21</v>
      </c>
      <c r="D9" s="8"/>
      <c r="E9" s="12" t="s">
        <v>61</v>
      </c>
      <c r="F9" s="8" t="s">
        <v>73</v>
      </c>
      <c r="G9" s="13">
        <v>3</v>
      </c>
      <c r="H9" s="8" t="s">
        <v>27</v>
      </c>
      <c r="I9" t="s">
        <v>283</v>
      </c>
      <c r="J9" s="14">
        <v>112</v>
      </c>
      <c r="K9" s="27">
        <v>5</v>
      </c>
      <c r="L9" s="16">
        <v>172</v>
      </c>
      <c r="M9" s="49">
        <f t="shared" si="0"/>
        <v>10.333333333333334</v>
      </c>
      <c r="N9" s="86">
        <v>0.38</v>
      </c>
      <c r="O9" s="16" t="s">
        <v>395</v>
      </c>
    </row>
    <row r="10" spans="1:15" x14ac:dyDescent="0.35">
      <c r="A10" s="8">
        <f>_xlfn.XLOOKUP(B10,All!B:B,All!A:A)</f>
        <v>25</v>
      </c>
      <c r="B10" s="8" t="s">
        <v>52</v>
      </c>
      <c r="C10" s="8" t="s">
        <v>23</v>
      </c>
      <c r="D10" s="8"/>
      <c r="E10" s="8" t="s">
        <v>75</v>
      </c>
      <c r="F10" s="8" t="s">
        <v>74</v>
      </c>
      <c r="G10" s="13">
        <v>2</v>
      </c>
      <c r="H10" s="8" t="s">
        <v>29</v>
      </c>
      <c r="I10" t="s">
        <v>286</v>
      </c>
      <c r="J10" s="13">
        <v>64</v>
      </c>
      <c r="K10" s="27">
        <v>1</v>
      </c>
      <c r="L10" s="16">
        <v>163</v>
      </c>
      <c r="M10" s="49">
        <f t="shared" si="0"/>
        <v>7.333333333333333</v>
      </c>
      <c r="N10" s="86">
        <v>0</v>
      </c>
      <c r="O10" s="16" t="s">
        <v>396</v>
      </c>
    </row>
    <row r="11" spans="1:15" x14ac:dyDescent="0.35">
      <c r="A11" s="8">
        <f>_xlfn.XLOOKUP(B11,All!B:B,All!A:A)</f>
        <v>28</v>
      </c>
      <c r="B11" s="8" t="s">
        <v>37</v>
      </c>
      <c r="C11" s="8" t="s">
        <v>7</v>
      </c>
      <c r="D11" s="8"/>
      <c r="E11" s="12" t="s">
        <v>61</v>
      </c>
      <c r="F11" s="8" t="s">
        <v>66</v>
      </c>
      <c r="G11" s="13">
        <v>1</v>
      </c>
      <c r="H11" s="8" t="s">
        <v>27</v>
      </c>
      <c r="I11" t="s">
        <v>289</v>
      </c>
      <c r="J11" s="14">
        <v>407</v>
      </c>
      <c r="K11" s="27">
        <v>4</v>
      </c>
      <c r="L11" s="16">
        <v>175</v>
      </c>
      <c r="M11" s="49">
        <f t="shared" si="0"/>
        <v>11.333333333333334</v>
      </c>
      <c r="N11" s="86">
        <v>2.5000000000000001E-2</v>
      </c>
      <c r="O11" s="16" t="s">
        <v>395</v>
      </c>
    </row>
  </sheetData>
  <sortState xmlns:xlrd2="http://schemas.microsoft.com/office/spreadsheetml/2017/richdata2" ref="A2:O11">
    <sortCondition ref="A1:A1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3B7E5-718E-4DAD-887E-99DEDB233235}">
  <dimension ref="A1:M10"/>
  <sheetViews>
    <sheetView workbookViewId="0"/>
  </sheetViews>
  <sheetFormatPr defaultRowHeight="14.5" x14ac:dyDescent="0.35"/>
  <cols>
    <col min="1" max="1" width="3.81640625" customWidth="1"/>
    <col min="2" max="2" width="21.81640625" customWidth="1"/>
    <col min="3" max="3" width="26.453125" customWidth="1"/>
    <col min="4" max="4" width="18.90625" hidden="1" customWidth="1"/>
    <col min="5" max="5" width="16.81640625" customWidth="1"/>
    <col min="6" max="6" width="15.7265625" customWidth="1"/>
    <col min="7" max="7" width="7.54296875" customWidth="1"/>
    <col min="8" max="8" width="13" customWidth="1"/>
    <col min="9" max="9" width="26.81640625" customWidth="1"/>
    <col min="10" max="10" width="14.1796875" customWidth="1"/>
    <col min="11" max="11" width="9.453125" customWidth="1"/>
    <col min="12" max="12" width="10.90625" customWidth="1"/>
    <col min="13" max="13" width="8.7265625" style="86"/>
  </cols>
  <sheetData>
    <row r="1" spans="1:13" s="1" customFormat="1" x14ac:dyDescent="0.35">
      <c r="A1" s="1" t="s">
        <v>128</v>
      </c>
      <c r="B1" s="1" t="s">
        <v>24</v>
      </c>
      <c r="C1" s="1" t="s">
        <v>139</v>
      </c>
      <c r="D1" s="1" t="s">
        <v>140</v>
      </c>
      <c r="E1" s="1" t="s">
        <v>26</v>
      </c>
      <c r="F1" s="1" t="s">
        <v>25</v>
      </c>
      <c r="G1" s="3" t="s">
        <v>53</v>
      </c>
      <c r="H1" s="1" t="s">
        <v>28</v>
      </c>
      <c r="I1" s="1" t="s">
        <v>76</v>
      </c>
      <c r="J1" s="2" t="s">
        <v>56</v>
      </c>
      <c r="K1" s="3" t="s">
        <v>54</v>
      </c>
      <c r="L1" s="3" t="s">
        <v>55</v>
      </c>
      <c r="M1" s="83" t="s">
        <v>398</v>
      </c>
    </row>
    <row r="2" spans="1:13" x14ac:dyDescent="0.35">
      <c r="A2" s="8">
        <f>_xlfn.XLOOKUP(B2,All!B:B,All!A:A)</f>
        <v>2</v>
      </c>
      <c r="B2" s="8" t="s">
        <v>630</v>
      </c>
      <c r="C2" s="8" t="s">
        <v>4</v>
      </c>
      <c r="D2" s="8"/>
      <c r="E2" s="12" t="s">
        <v>61</v>
      </c>
      <c r="F2" s="8" t="s">
        <v>65</v>
      </c>
      <c r="G2" s="13">
        <v>9</v>
      </c>
      <c r="H2" s="8" t="s">
        <v>29</v>
      </c>
      <c r="I2" t="s">
        <v>293</v>
      </c>
      <c r="J2" s="14">
        <v>148</v>
      </c>
      <c r="K2">
        <v>7</v>
      </c>
      <c r="L2">
        <v>548</v>
      </c>
      <c r="M2" s="86">
        <v>0.27</v>
      </c>
    </row>
    <row r="3" spans="1:13" x14ac:dyDescent="0.35">
      <c r="A3" s="8">
        <f>_xlfn.XLOOKUP(B3,All!B:B,All!A:A)</f>
        <v>3</v>
      </c>
      <c r="B3" s="8" t="s">
        <v>33</v>
      </c>
      <c r="C3" s="8" t="s">
        <v>3</v>
      </c>
      <c r="D3" s="8"/>
      <c r="E3" s="12" t="s">
        <v>61</v>
      </c>
      <c r="F3" s="8" t="s">
        <v>64</v>
      </c>
      <c r="G3" s="13">
        <v>5</v>
      </c>
      <c r="H3" s="8" t="s">
        <v>29</v>
      </c>
      <c r="I3" t="s">
        <v>274</v>
      </c>
      <c r="J3" s="14">
        <v>681</v>
      </c>
      <c r="K3">
        <v>10</v>
      </c>
      <c r="L3">
        <v>532</v>
      </c>
      <c r="M3" s="86" t="s">
        <v>421</v>
      </c>
    </row>
    <row r="4" spans="1:13" x14ac:dyDescent="0.35">
      <c r="A4" s="8">
        <f>_xlfn.XLOOKUP(B4,All!B:B,All!A:A)</f>
        <v>6</v>
      </c>
      <c r="B4" s="8" t="s">
        <v>46</v>
      </c>
      <c r="C4" s="8" t="s">
        <v>17</v>
      </c>
      <c r="D4" s="8"/>
      <c r="E4" s="12" t="s">
        <v>61</v>
      </c>
      <c r="F4" s="8" t="s">
        <v>59</v>
      </c>
      <c r="G4" s="13">
        <v>1</v>
      </c>
      <c r="H4" s="8" t="s">
        <v>27</v>
      </c>
      <c r="I4" t="s">
        <v>294</v>
      </c>
      <c r="J4" s="14">
        <v>914</v>
      </c>
      <c r="K4">
        <v>3</v>
      </c>
      <c r="L4">
        <v>518</v>
      </c>
      <c r="M4" s="86">
        <v>6.4000000000000001E-2</v>
      </c>
    </row>
    <row r="5" spans="1:13" x14ac:dyDescent="0.35">
      <c r="A5" s="8">
        <f>_xlfn.XLOOKUP(B5,All!B:B,All!A:A)</f>
        <v>11</v>
      </c>
      <c r="B5" s="8" t="s">
        <v>40</v>
      </c>
      <c r="C5" s="8" t="s">
        <v>10</v>
      </c>
      <c r="D5" s="8"/>
      <c r="E5" s="8" t="s">
        <v>69</v>
      </c>
      <c r="F5" s="8" t="s">
        <v>68</v>
      </c>
      <c r="G5" s="13">
        <v>6</v>
      </c>
      <c r="H5" s="8" t="s">
        <v>30</v>
      </c>
      <c r="I5" t="s">
        <v>277</v>
      </c>
      <c r="J5" s="14">
        <v>999</v>
      </c>
      <c r="K5">
        <v>3</v>
      </c>
      <c r="L5">
        <v>533</v>
      </c>
      <c r="M5" s="86">
        <v>9.2999999999999999E-2</v>
      </c>
    </row>
    <row r="6" spans="1:13" x14ac:dyDescent="0.35">
      <c r="A6" s="8">
        <f>_xlfn.XLOOKUP(B6,All!B:B,All!A:A)</f>
        <v>12</v>
      </c>
      <c r="B6" s="8" t="s">
        <v>259</v>
      </c>
      <c r="C6" s="8" t="s">
        <v>260</v>
      </c>
      <c r="D6" s="8"/>
      <c r="E6" s="8" t="s">
        <v>69</v>
      </c>
      <c r="F6" s="8" t="s">
        <v>68</v>
      </c>
      <c r="G6" s="13">
        <v>2</v>
      </c>
      <c r="H6" s="8" t="s">
        <v>30</v>
      </c>
      <c r="I6" t="s">
        <v>277</v>
      </c>
      <c r="J6" s="14">
        <v>20</v>
      </c>
      <c r="K6">
        <v>2</v>
      </c>
      <c r="L6">
        <v>534</v>
      </c>
      <c r="M6" s="86" t="s">
        <v>421</v>
      </c>
    </row>
    <row r="7" spans="1:13" x14ac:dyDescent="0.35">
      <c r="A7" s="8">
        <f>_xlfn.XLOOKUP(B7,All!B:B,All!A:A)</f>
        <v>13</v>
      </c>
      <c r="B7" s="8" t="s">
        <v>261</v>
      </c>
      <c r="C7" s="8" t="s">
        <v>262</v>
      </c>
      <c r="D7" s="8"/>
      <c r="E7" s="8" t="s">
        <v>69</v>
      </c>
      <c r="F7" s="8" t="s">
        <v>68</v>
      </c>
      <c r="G7" s="13">
        <v>10</v>
      </c>
      <c r="H7" s="8" t="s">
        <v>30</v>
      </c>
      <c r="I7" t="s">
        <v>277</v>
      </c>
      <c r="J7" s="14">
        <v>15</v>
      </c>
      <c r="K7">
        <v>1</v>
      </c>
      <c r="L7">
        <v>534</v>
      </c>
      <c r="M7" s="86" t="s">
        <v>421</v>
      </c>
    </row>
    <row r="8" spans="1:13" x14ac:dyDescent="0.35">
      <c r="A8" s="8">
        <f>_xlfn.XLOOKUP(B8,All!B:B,All!A:A)</f>
        <v>15</v>
      </c>
      <c r="B8" s="8" t="s">
        <v>631</v>
      </c>
      <c r="C8" s="8" t="s">
        <v>138</v>
      </c>
      <c r="D8" s="8"/>
      <c r="E8" s="8" t="s">
        <v>123</v>
      </c>
      <c r="F8" s="8" t="s">
        <v>71</v>
      </c>
      <c r="G8" s="13">
        <v>7</v>
      </c>
      <c r="H8" s="8" t="s">
        <v>29</v>
      </c>
      <c r="I8" t="s">
        <v>280</v>
      </c>
      <c r="J8" s="14">
        <v>793</v>
      </c>
      <c r="K8">
        <v>2</v>
      </c>
      <c r="L8">
        <v>532</v>
      </c>
      <c r="M8" s="86">
        <v>0.28539999999999999</v>
      </c>
    </row>
    <row r="9" spans="1:13" x14ac:dyDescent="0.35">
      <c r="A9" s="8">
        <f>_xlfn.XLOOKUP(B9,All!B:B,All!A:A)</f>
        <v>22</v>
      </c>
      <c r="B9" s="8" t="s">
        <v>50</v>
      </c>
      <c r="C9" s="8" t="s">
        <v>21</v>
      </c>
      <c r="D9" s="8"/>
      <c r="E9" s="12" t="s">
        <v>61</v>
      </c>
      <c r="F9" s="8" t="s">
        <v>73</v>
      </c>
      <c r="G9" s="13">
        <v>3</v>
      </c>
      <c r="H9" s="8" t="s">
        <v>27</v>
      </c>
      <c r="I9" t="s">
        <v>283</v>
      </c>
      <c r="J9" s="14">
        <v>112</v>
      </c>
      <c r="K9">
        <v>4</v>
      </c>
      <c r="L9" s="43">
        <v>529</v>
      </c>
      <c r="M9" s="86">
        <v>0.5</v>
      </c>
    </row>
    <row r="10" spans="1:13" x14ac:dyDescent="0.35">
      <c r="A10" s="8">
        <f>_xlfn.XLOOKUP(B10,All!B:B,All!A:A)</f>
        <v>28</v>
      </c>
      <c r="B10" s="8" t="s">
        <v>37</v>
      </c>
      <c r="C10" s="8" t="s">
        <v>7</v>
      </c>
      <c r="D10" s="8"/>
      <c r="E10" s="12" t="s">
        <v>61</v>
      </c>
      <c r="F10" s="8" t="s">
        <v>66</v>
      </c>
      <c r="G10" s="13">
        <v>1</v>
      </c>
      <c r="H10" s="8" t="s">
        <v>27</v>
      </c>
      <c r="I10" t="s">
        <v>289</v>
      </c>
      <c r="J10" s="14">
        <v>407</v>
      </c>
      <c r="K10">
        <v>9</v>
      </c>
      <c r="L10">
        <v>534</v>
      </c>
      <c r="M10" s="86">
        <v>0.51400000000000001</v>
      </c>
    </row>
  </sheetData>
  <sortState xmlns:xlrd2="http://schemas.microsoft.com/office/spreadsheetml/2017/richdata2" ref="A2:M10">
    <sortCondition ref="A1:A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7E02A-6329-4F57-B8CF-5306EC6A836B}">
  <dimension ref="A1:N61"/>
  <sheetViews>
    <sheetView workbookViewId="0"/>
  </sheetViews>
  <sheetFormatPr defaultRowHeight="14.5" x14ac:dyDescent="0.35"/>
  <cols>
    <col min="1" max="1" width="4.36328125" style="10" customWidth="1"/>
    <col min="2" max="2" width="24.90625" style="10" customWidth="1"/>
    <col min="3" max="3" width="14.6328125" style="10" customWidth="1"/>
    <col min="4" max="4" width="6.26953125" style="9" customWidth="1"/>
    <col min="5" max="5" width="9.453125" style="25" customWidth="1"/>
    <col min="6" max="6" width="11.90625" style="28" customWidth="1"/>
    <col min="7" max="7" width="11.36328125" style="28" customWidth="1"/>
    <col min="8" max="8" width="11.81640625" style="28" customWidth="1"/>
    <col min="9" max="9" width="11.1796875" style="28" customWidth="1"/>
    <col min="10" max="10" width="13.453125" style="36" customWidth="1"/>
    <col min="11" max="11" width="8.90625" style="25" customWidth="1"/>
    <col min="12" max="12" width="16.08984375" style="40" customWidth="1"/>
    <col min="13" max="13" width="11.81640625" style="13" customWidth="1"/>
    <col min="14" max="14" width="22.54296875" style="10" customWidth="1"/>
    <col min="15" max="16384" width="8.7265625" style="10"/>
  </cols>
  <sheetData>
    <row r="1" spans="1:14" s="1" customFormat="1" x14ac:dyDescent="0.35">
      <c r="A1" s="1" t="s">
        <v>128</v>
      </c>
      <c r="B1" s="1" t="s">
        <v>24</v>
      </c>
      <c r="C1" s="1" t="s">
        <v>28</v>
      </c>
      <c r="D1" s="7" t="s">
        <v>163</v>
      </c>
      <c r="E1" s="24" t="s">
        <v>306</v>
      </c>
      <c r="F1" s="29" t="s">
        <v>480</v>
      </c>
      <c r="G1" s="29" t="s">
        <v>481</v>
      </c>
      <c r="H1" s="29" t="s">
        <v>309</v>
      </c>
      <c r="I1" s="29" t="s">
        <v>310</v>
      </c>
      <c r="J1" s="35" t="s">
        <v>266</v>
      </c>
      <c r="K1" s="24" t="s">
        <v>311</v>
      </c>
      <c r="L1" s="38" t="s">
        <v>320</v>
      </c>
      <c r="M1" s="3" t="s">
        <v>321</v>
      </c>
      <c r="N1" s="3"/>
    </row>
    <row r="2" spans="1:14" x14ac:dyDescent="0.35">
      <c r="A2" s="8">
        <f>_xlfn.XLOOKUP(B2,All!B:B,All!A:A)</f>
        <v>1</v>
      </c>
      <c r="B2" s="8" t="s">
        <v>35</v>
      </c>
      <c r="C2" s="8" t="s">
        <v>27</v>
      </c>
      <c r="D2" s="47">
        <v>164</v>
      </c>
      <c r="E2" s="26">
        <v>1903.68</v>
      </c>
      <c r="F2" s="28">
        <v>80.099508783039596</v>
      </c>
      <c r="G2" s="28">
        <v>58.168314647667003</v>
      </c>
      <c r="H2" s="28">
        <v>58.168314647667003</v>
      </c>
      <c r="I2" s="28">
        <v>21.3032060475539</v>
      </c>
      <c r="J2" s="36">
        <v>4644791.6033995003</v>
      </c>
      <c r="K2" s="25">
        <v>41.003</v>
      </c>
      <c r="L2" s="39">
        <v>-136.048</v>
      </c>
      <c r="M2" s="41">
        <f>180+(L2)</f>
        <v>43.951999999999998</v>
      </c>
    </row>
    <row r="3" spans="1:14" x14ac:dyDescent="0.35">
      <c r="A3" s="8">
        <f>_xlfn.XLOOKUP(B3,All!B:B,All!A:A)</f>
        <v>2</v>
      </c>
      <c r="B3" s="8" t="s">
        <v>630</v>
      </c>
      <c r="C3" s="8" t="s">
        <v>29</v>
      </c>
      <c r="D3" s="47">
        <v>414</v>
      </c>
      <c r="E3" s="25">
        <v>1127.22</v>
      </c>
      <c r="F3" s="28">
        <v>37.069973892824599</v>
      </c>
      <c r="G3" s="28">
        <v>42.454616984427297</v>
      </c>
      <c r="H3" s="28">
        <v>26.047589119699399</v>
      </c>
      <c r="I3" s="28">
        <v>50.822324051998201</v>
      </c>
      <c r="J3" s="36">
        <v>1253317.67672484</v>
      </c>
      <c r="K3" s="25">
        <v>10.638999999999999</v>
      </c>
      <c r="L3" s="39">
        <v>132.76400000000001</v>
      </c>
      <c r="M3" s="42">
        <f>180-L3</f>
        <v>47.23599999999999</v>
      </c>
    </row>
    <row r="4" spans="1:14" x14ac:dyDescent="0.35">
      <c r="A4" s="8">
        <f>_xlfn.XLOOKUP(B4,All!B:B,All!A:A)</f>
        <v>3</v>
      </c>
      <c r="B4" s="8" t="s">
        <v>33</v>
      </c>
      <c r="C4" s="8" t="s">
        <v>29</v>
      </c>
      <c r="D4" s="47">
        <v>337</v>
      </c>
      <c r="E4" s="25">
        <v>939.70100000000002</v>
      </c>
      <c r="F4" s="28">
        <v>31.777806148501199</v>
      </c>
      <c r="G4" s="28">
        <v>53.1856734054711</v>
      </c>
      <c r="H4" s="28">
        <v>8.3913383911082509</v>
      </c>
      <c r="I4" s="28">
        <v>14.5434100949635</v>
      </c>
      <c r="J4" s="36">
        <v>4754997.4583375398</v>
      </c>
      <c r="K4" s="25">
        <v>42.37</v>
      </c>
      <c r="L4" s="39">
        <v>-145.303</v>
      </c>
      <c r="M4" s="41">
        <f>180+(L4)</f>
        <v>34.697000000000003</v>
      </c>
    </row>
    <row r="5" spans="1:14" x14ac:dyDescent="0.35">
      <c r="A5" s="8">
        <f>_xlfn.XLOOKUP(B5,All!B:B,All!A:A)</f>
        <v>5</v>
      </c>
      <c r="B5" s="8" t="s">
        <v>629</v>
      </c>
      <c r="C5" s="8" t="s">
        <v>27</v>
      </c>
      <c r="D5" s="47">
        <v>68</v>
      </c>
      <c r="E5" s="25">
        <v>2712.6</v>
      </c>
      <c r="F5" s="28">
        <v>77.478976491746494</v>
      </c>
      <c r="G5" s="28">
        <v>48.9525607500604</v>
      </c>
      <c r="H5" s="28">
        <v>47.968505859258002</v>
      </c>
      <c r="I5" s="28">
        <v>4.4757080076184899</v>
      </c>
      <c r="J5" s="36">
        <v>5665283.0138663398</v>
      </c>
      <c r="K5" s="25">
        <v>50.917999999999999</v>
      </c>
      <c r="L5" s="39">
        <v>-140.345</v>
      </c>
      <c r="M5" s="41">
        <f>180+(L5)</f>
        <v>39.655000000000001</v>
      </c>
    </row>
    <row r="6" spans="1:14" x14ac:dyDescent="0.35">
      <c r="A6" s="8">
        <f>_xlfn.XLOOKUP(B6,All!B:B,All!A:A)</f>
        <v>6</v>
      </c>
      <c r="B6" s="8" t="s">
        <v>46</v>
      </c>
      <c r="C6" s="8" t="s">
        <v>27</v>
      </c>
      <c r="D6" s="48" t="s">
        <v>176</v>
      </c>
      <c r="E6" s="25">
        <v>1566.39</v>
      </c>
      <c r="F6" s="28">
        <v>-107.623128816964</v>
      </c>
      <c r="G6" s="28">
        <v>52.2731203266733</v>
      </c>
      <c r="H6" s="28">
        <v>-96.959127278619704</v>
      </c>
      <c r="I6" s="28">
        <v>22.6014585186056</v>
      </c>
      <c r="J6" s="36">
        <v>3417584.4083473599</v>
      </c>
      <c r="K6" s="25">
        <v>30.925999999999998</v>
      </c>
      <c r="L6" s="39">
        <v>159.86199999999999</v>
      </c>
      <c r="M6" s="42">
        <f>180-L6</f>
        <v>20.138000000000005</v>
      </c>
    </row>
    <row r="7" spans="1:14" x14ac:dyDescent="0.35">
      <c r="A7" s="8">
        <f>_xlfn.XLOOKUP(B7,All!B:B,All!A:A)</f>
        <v>7</v>
      </c>
      <c r="B7" s="8" t="s">
        <v>47</v>
      </c>
      <c r="C7" s="8" t="s">
        <v>27</v>
      </c>
      <c r="D7" s="48" t="s">
        <v>176</v>
      </c>
      <c r="E7" s="25">
        <v>663.46</v>
      </c>
      <c r="F7" s="28">
        <v>-122.961120605131</v>
      </c>
      <c r="G7" s="28">
        <v>48.451293944959602</v>
      </c>
      <c r="H7" s="28">
        <v>-100.341026725899</v>
      </c>
      <c r="I7" s="28">
        <v>18.425424547982601</v>
      </c>
      <c r="J7" s="36">
        <v>3906576.4186110101</v>
      </c>
      <c r="K7" s="25">
        <v>35.353999999999999</v>
      </c>
      <c r="L7" s="39">
        <v>139.40299999999999</v>
      </c>
      <c r="M7" s="42">
        <f>180-L7</f>
        <v>40.597000000000008</v>
      </c>
    </row>
    <row r="8" spans="1:14" x14ac:dyDescent="0.35">
      <c r="A8" s="8">
        <f>_xlfn.XLOOKUP(B8,All!B:B,All!A:A)</f>
        <v>9</v>
      </c>
      <c r="B8" s="8" t="s">
        <v>49</v>
      </c>
      <c r="C8" s="8" t="s">
        <v>27</v>
      </c>
      <c r="D8" s="48" t="s">
        <v>176</v>
      </c>
      <c r="E8" s="25">
        <v>333.75900000000001</v>
      </c>
      <c r="F8" s="28">
        <v>-55.841168453241501</v>
      </c>
      <c r="G8" s="28">
        <v>-23.1735674958279</v>
      </c>
      <c r="H8" s="28">
        <v>-63.354818111238501</v>
      </c>
      <c r="I8" s="28">
        <v>-10.6200131878654</v>
      </c>
      <c r="J8" s="36">
        <v>1602414.54919069</v>
      </c>
      <c r="K8" s="25">
        <v>15.058999999999999</v>
      </c>
      <c r="L8" s="39">
        <v>147.797</v>
      </c>
      <c r="M8" s="42">
        <f>180-L8</f>
        <v>32.203000000000003</v>
      </c>
    </row>
    <row r="9" spans="1:14" x14ac:dyDescent="0.35">
      <c r="A9" s="8">
        <f>_xlfn.XLOOKUP(B9,All!B:B,All!A:A)</f>
        <v>10</v>
      </c>
      <c r="B9" s="8" t="s">
        <v>36</v>
      </c>
      <c r="C9" s="8" t="s">
        <v>29</v>
      </c>
      <c r="D9" s="48" t="s">
        <v>176</v>
      </c>
      <c r="E9" s="25">
        <v>255.351</v>
      </c>
      <c r="F9" s="28">
        <v>-70.875911070842207</v>
      </c>
      <c r="G9" s="28">
        <v>-46.746340361976998</v>
      </c>
      <c r="H9" s="28">
        <v>-63.529123524236702</v>
      </c>
      <c r="I9" s="28">
        <v>-28.9491597125282</v>
      </c>
      <c r="J9" s="36">
        <v>2076208.2586559199</v>
      </c>
      <c r="K9" s="25">
        <v>18.704999999999998</v>
      </c>
      <c r="L9" s="39">
        <v>-162.83600000000001</v>
      </c>
      <c r="M9" s="41">
        <f>180+(L9)</f>
        <v>17.163999999999987</v>
      </c>
    </row>
    <row r="10" spans="1:14" x14ac:dyDescent="0.35">
      <c r="A10" s="8">
        <f>_xlfn.XLOOKUP(B10,All!B:B,All!A:A)</f>
        <v>14</v>
      </c>
      <c r="B10" s="8" t="s">
        <v>632</v>
      </c>
      <c r="C10" s="8" t="s">
        <v>27</v>
      </c>
      <c r="D10" s="47">
        <v>388</v>
      </c>
      <c r="E10" s="25">
        <v>802.44799999999998</v>
      </c>
      <c r="F10" s="28">
        <v>38.126330487651799</v>
      </c>
      <c r="G10" s="28">
        <v>57.048470487023899</v>
      </c>
      <c r="H10" s="28">
        <v>7.3945287454055899</v>
      </c>
      <c r="I10" s="28">
        <v>5.9629843553233499</v>
      </c>
      <c r="J10" s="36">
        <v>6269759.4713295996</v>
      </c>
      <c r="K10" s="25">
        <v>56.118000000000002</v>
      </c>
      <c r="L10" s="39">
        <v>-142.25899999999999</v>
      </c>
      <c r="M10" s="41">
        <f>180+(L10)</f>
        <v>37.741000000000014</v>
      </c>
    </row>
    <row r="11" spans="1:14" x14ac:dyDescent="0.35">
      <c r="A11" s="8">
        <f>_xlfn.XLOOKUP(B11,All!B:B,All!A:A)</f>
        <v>15</v>
      </c>
      <c r="B11" s="8" t="s">
        <v>631</v>
      </c>
      <c r="C11" s="8" t="s">
        <v>29</v>
      </c>
      <c r="D11" s="47">
        <v>211</v>
      </c>
      <c r="E11" s="25">
        <v>806.01900000000001</v>
      </c>
      <c r="F11" s="34">
        <v>35.238034404804203</v>
      </c>
      <c r="G11" s="28">
        <v>55.926978602235998</v>
      </c>
      <c r="H11" s="28">
        <v>45.3746364158171</v>
      </c>
      <c r="I11" s="28">
        <v>37.392219606451903</v>
      </c>
      <c r="J11" s="36">
        <v>2196173.2845349601</v>
      </c>
      <c r="K11" s="25">
        <v>19.891999999999999</v>
      </c>
      <c r="L11" s="39">
        <v>154.26499999999999</v>
      </c>
      <c r="M11" s="42">
        <f>180-L11</f>
        <v>25.735000000000014</v>
      </c>
    </row>
    <row r="12" spans="1:14" x14ac:dyDescent="0.35">
      <c r="A12" s="8">
        <f>_xlfn.XLOOKUP(B12,All!B:B,All!A:A)</f>
        <v>16</v>
      </c>
      <c r="B12" s="8" t="s">
        <v>429</v>
      </c>
      <c r="C12" s="8" t="s">
        <v>29</v>
      </c>
      <c r="D12" s="48" t="s">
        <v>176</v>
      </c>
      <c r="E12" s="25">
        <v>978.61199999999997</v>
      </c>
      <c r="F12" s="28">
        <v>-110.89078728262599</v>
      </c>
      <c r="G12" s="28">
        <v>57.947672884737997</v>
      </c>
      <c r="H12" s="28">
        <v>-98.2651913006802</v>
      </c>
      <c r="I12" s="28">
        <v>38.148538714329597</v>
      </c>
      <c r="J12" s="36">
        <v>2385081.62716904</v>
      </c>
      <c r="K12" s="25">
        <v>21.26</v>
      </c>
      <c r="L12" s="39">
        <v>151.02600000000001</v>
      </c>
      <c r="M12" s="42">
        <f>180-L12</f>
        <v>28.97399999999999</v>
      </c>
    </row>
    <row r="13" spans="1:14" x14ac:dyDescent="0.35">
      <c r="A13" s="8">
        <f>_xlfn.XLOOKUP(B13,All!B:B,All!A:A)</f>
        <v>18</v>
      </c>
      <c r="B13" s="8" t="s">
        <v>38</v>
      </c>
      <c r="C13" s="8" t="s">
        <v>27</v>
      </c>
      <c r="D13" s="47">
        <v>158</v>
      </c>
      <c r="E13" s="25">
        <v>361.01299999999998</v>
      </c>
      <c r="F13" s="28">
        <v>35.018493652559997</v>
      </c>
      <c r="G13" s="28">
        <v>42.096130372418799</v>
      </c>
      <c r="H13" s="28">
        <v>14.798670420983401</v>
      </c>
      <c r="I13" s="28">
        <v>6.8712615236398102</v>
      </c>
      <c r="J13" s="36">
        <v>4382286.7478494402</v>
      </c>
      <c r="K13" s="25">
        <v>37.923000000000002</v>
      </c>
      <c r="L13" s="39">
        <v>-142.102</v>
      </c>
      <c r="M13" s="41">
        <f>180+(L13)</f>
        <v>37.897999999999996</v>
      </c>
    </row>
    <row r="14" spans="1:14" x14ac:dyDescent="0.35">
      <c r="A14" s="8">
        <f>_xlfn.XLOOKUP(B14,All!B:B,All!A:A)</f>
        <v>19</v>
      </c>
      <c r="B14" s="8" t="s">
        <v>45</v>
      </c>
      <c r="C14" s="8" t="s">
        <v>27</v>
      </c>
      <c r="D14" s="47">
        <v>86</v>
      </c>
      <c r="E14" s="25">
        <v>1757.28</v>
      </c>
      <c r="F14" s="28">
        <v>31.055856827292502</v>
      </c>
      <c r="G14" s="28">
        <v>4.66898848996314</v>
      </c>
      <c r="H14" s="28">
        <v>58.832511094439397</v>
      </c>
      <c r="I14" s="28">
        <v>56.049546638661802</v>
      </c>
      <c r="J14" s="36">
        <v>6208383.3622469399</v>
      </c>
      <c r="K14" s="25">
        <v>55.987000000000002</v>
      </c>
      <c r="L14" s="39">
        <v>-145.73500000000001</v>
      </c>
      <c r="M14" s="41">
        <f>180+(L14)</f>
        <v>34.264999999999986</v>
      </c>
    </row>
    <row r="15" spans="1:14" x14ac:dyDescent="0.35">
      <c r="A15" s="8">
        <f>_xlfn.XLOOKUP(B15,All!B:B,All!A:A)</f>
        <v>20</v>
      </c>
      <c r="B15" s="8" t="s">
        <v>48</v>
      </c>
      <c r="C15" s="8" t="s">
        <v>27</v>
      </c>
      <c r="D15" s="47">
        <v>183</v>
      </c>
      <c r="E15" s="25">
        <v>807.60900000000004</v>
      </c>
      <c r="F15" s="28">
        <v>39.220182720743097</v>
      </c>
      <c r="G15" s="28">
        <v>55.525264226274302</v>
      </c>
      <c r="H15" s="28">
        <v>18.610137736388499</v>
      </c>
      <c r="I15" s="28">
        <v>6.9872758556302301</v>
      </c>
      <c r="J15" s="36">
        <v>5684562.43259345</v>
      </c>
      <c r="K15" s="25">
        <v>51.082999999999998</v>
      </c>
      <c r="L15" s="39">
        <v>-149.07400000000001</v>
      </c>
      <c r="M15" s="41">
        <f>180+(L15)</f>
        <v>30.925999999999988</v>
      </c>
    </row>
    <row r="16" spans="1:14" x14ac:dyDescent="0.35">
      <c r="A16" s="8">
        <f>_xlfn.XLOOKUP(B16,All!B:B,All!A:A)</f>
        <v>21</v>
      </c>
      <c r="B16" s="8" t="s">
        <v>635</v>
      </c>
      <c r="C16" s="8" t="s">
        <v>27</v>
      </c>
      <c r="D16" s="48" t="s">
        <v>176</v>
      </c>
      <c r="E16" s="25">
        <v>1052.53</v>
      </c>
      <c r="F16" s="28">
        <v>-113.09847626059999</v>
      </c>
      <c r="G16" s="28">
        <v>56.9558900669807</v>
      </c>
      <c r="H16" s="28">
        <v>-96.443298339846393</v>
      </c>
      <c r="I16" s="28">
        <v>19.8593139645678</v>
      </c>
      <c r="J16" s="36">
        <v>4341762.3098192103</v>
      </c>
      <c r="K16" s="25">
        <v>38.92</v>
      </c>
      <c r="L16" s="39">
        <v>154.02500000000001</v>
      </c>
      <c r="M16" s="42">
        <f>180-L16</f>
        <v>25.974999999999994</v>
      </c>
    </row>
    <row r="17" spans="1:14" x14ac:dyDescent="0.35">
      <c r="A17" s="8">
        <f>_xlfn.XLOOKUP(B17,All!B:B,All!A:A)</f>
        <v>22</v>
      </c>
      <c r="B17" s="8" t="s">
        <v>50</v>
      </c>
      <c r="C17" s="8" t="s">
        <v>27</v>
      </c>
      <c r="D17" s="47">
        <v>361</v>
      </c>
      <c r="E17" s="25">
        <v>1865.75</v>
      </c>
      <c r="F17" s="28">
        <v>74.923580726763504</v>
      </c>
      <c r="G17" s="28">
        <v>60.526693827750201</v>
      </c>
      <c r="H17" s="28">
        <v>20.269962411308299</v>
      </c>
      <c r="I17" s="28">
        <v>-7.1147414441515</v>
      </c>
      <c r="J17" s="36">
        <v>8875372.7708696593</v>
      </c>
      <c r="K17" s="25">
        <v>79.168000000000006</v>
      </c>
      <c r="L17" s="39">
        <v>-124.288</v>
      </c>
      <c r="M17" s="41">
        <f>180+(L17)</f>
        <v>55.712000000000003</v>
      </c>
    </row>
    <row r="18" spans="1:14" x14ac:dyDescent="0.35">
      <c r="A18" s="8">
        <f>_xlfn.XLOOKUP(B18,All!B:B,All!A:A)</f>
        <v>24</v>
      </c>
      <c r="B18" s="8" t="s">
        <v>43</v>
      </c>
      <c r="C18" s="8" t="s">
        <v>27</v>
      </c>
      <c r="D18" s="48" t="s">
        <v>176</v>
      </c>
      <c r="E18" s="25">
        <v>135.07</v>
      </c>
      <c r="F18" s="28">
        <v>-97.062885923117506</v>
      </c>
      <c r="G18" s="28">
        <v>32.2412821855225</v>
      </c>
      <c r="H18" s="28">
        <v>-90.509207577799103</v>
      </c>
      <c r="I18" s="28">
        <v>17.678691905196899</v>
      </c>
      <c r="J18" s="36">
        <v>1742522.0283397699</v>
      </c>
      <c r="K18" s="25">
        <v>15.601000000000001</v>
      </c>
      <c r="L18" s="39">
        <v>152.89699999999999</v>
      </c>
      <c r="M18" s="42">
        <f>180-L18</f>
        <v>27.103000000000009</v>
      </c>
    </row>
    <row r="19" spans="1:14" x14ac:dyDescent="0.35">
      <c r="A19" s="8">
        <f>_xlfn.XLOOKUP(B19,All!B:B,All!A:A)</f>
        <v>31</v>
      </c>
      <c r="B19" s="8" t="s">
        <v>159</v>
      </c>
      <c r="C19" s="8" t="s">
        <v>27</v>
      </c>
      <c r="D19" s="48" t="s">
        <v>176</v>
      </c>
      <c r="E19" s="25">
        <v>2289.35</v>
      </c>
      <c r="F19" s="28">
        <v>25.901984632003099</v>
      </c>
      <c r="G19" s="28">
        <v>46.264932410195698</v>
      </c>
      <c r="H19" s="28">
        <v>31.906677246058099</v>
      </c>
      <c r="I19" s="28">
        <v>31.536071777690399</v>
      </c>
      <c r="J19" s="36">
        <v>1714766.2292934</v>
      </c>
      <c r="K19" s="25">
        <v>15.132</v>
      </c>
      <c r="L19" s="39">
        <v>160.065</v>
      </c>
      <c r="M19" s="42">
        <f>180-L19</f>
        <v>19.935000000000002</v>
      </c>
    </row>
    <row r="20" spans="1:14" ht="14" customHeight="1" x14ac:dyDescent="0.35">
      <c r="A20" s="8">
        <f>_xlfn.XLOOKUP(B20,All!B:B,All!A:A)</f>
        <v>32</v>
      </c>
      <c r="B20" s="8" t="s">
        <v>161</v>
      </c>
      <c r="C20" s="8" t="s">
        <v>27</v>
      </c>
      <c r="D20" s="9" t="s">
        <v>304</v>
      </c>
      <c r="E20" s="25">
        <v>2245.0300000000002</v>
      </c>
      <c r="F20" s="28">
        <v>99.639977887872007</v>
      </c>
      <c r="G20" s="28">
        <v>53.1838584184474</v>
      </c>
      <c r="H20" s="28">
        <v>67.422485351917402</v>
      </c>
      <c r="I20" s="28">
        <v>23.944885254151099</v>
      </c>
      <c r="J20" s="36">
        <v>4222780.71050457</v>
      </c>
      <c r="K20" s="25">
        <v>38.353999999999999</v>
      </c>
      <c r="L20" s="39">
        <v>-126.43300000000001</v>
      </c>
      <c r="M20" s="41">
        <f>180+(L20)</f>
        <v>53.566999999999993</v>
      </c>
    </row>
    <row r="21" spans="1:14" x14ac:dyDescent="0.35">
      <c r="A21" s="8">
        <f>_xlfn.XLOOKUP(B21,All!B:B,All!A:A)</f>
        <v>25</v>
      </c>
      <c r="B21" s="8" t="s">
        <v>52</v>
      </c>
      <c r="C21" s="8" t="s">
        <v>29</v>
      </c>
      <c r="D21" s="47">
        <v>640</v>
      </c>
      <c r="E21" s="25">
        <v>291.79399999999998</v>
      </c>
      <c r="F21" s="28">
        <v>20.063376377031201</v>
      </c>
      <c r="G21" s="28">
        <v>50.095388292072997</v>
      </c>
      <c r="H21" s="28">
        <v>11.7494440052316</v>
      </c>
      <c r="I21" s="28">
        <v>44.597384471830601</v>
      </c>
      <c r="J21" s="36">
        <v>875528.03283350496</v>
      </c>
      <c r="K21" s="25">
        <v>8.25</v>
      </c>
      <c r="L21" s="39">
        <v>-128.17699999999999</v>
      </c>
      <c r="M21" s="41">
        <f>180+(L21)</f>
        <v>51.823000000000008</v>
      </c>
    </row>
    <row r="22" spans="1:14" x14ac:dyDescent="0.35">
      <c r="A22" s="8">
        <f>_xlfn.XLOOKUP(B22,All!B:B,All!A:A)</f>
        <v>26</v>
      </c>
      <c r="B22" s="8" t="s">
        <v>32</v>
      </c>
      <c r="C22" s="8" t="s">
        <v>27</v>
      </c>
      <c r="D22" s="48" t="s">
        <v>176</v>
      </c>
      <c r="E22" s="25">
        <v>46.741799999999998</v>
      </c>
      <c r="F22" s="28">
        <v>-159.723876953558</v>
      </c>
      <c r="G22" s="28">
        <v>66.762084960852206</v>
      </c>
      <c r="H22" s="28">
        <v>172.94</v>
      </c>
      <c r="I22" s="28">
        <v>-42.84</v>
      </c>
      <c r="J22" s="36">
        <v>12388216.662</v>
      </c>
      <c r="K22" s="25">
        <v>111.285</v>
      </c>
      <c r="L22" s="39">
        <v>-159.39699999999999</v>
      </c>
      <c r="M22" s="41">
        <f>180+(L22)</f>
        <v>20.603000000000009</v>
      </c>
    </row>
    <row r="23" spans="1:14" x14ac:dyDescent="0.35">
      <c r="A23" s="8">
        <f>_xlfn.XLOOKUP(B23,All!B:B,All!A:A)</f>
        <v>27</v>
      </c>
      <c r="B23" s="8" t="s">
        <v>58</v>
      </c>
      <c r="C23" s="8" t="s">
        <v>27</v>
      </c>
      <c r="D23" s="48" t="s">
        <v>176</v>
      </c>
      <c r="E23" s="25">
        <v>977.23299999999995</v>
      </c>
      <c r="F23" s="28">
        <v>-90.136730549244106</v>
      </c>
      <c r="G23" s="28">
        <v>53.183977058090399</v>
      </c>
      <c r="H23" s="28">
        <v>-68.140868487547806</v>
      </c>
      <c r="I23" s="28">
        <v>1.67143554788752</v>
      </c>
      <c r="J23" s="36">
        <v>6060057.3693232397</v>
      </c>
      <c r="K23" s="25">
        <v>52.484999999999999</v>
      </c>
      <c r="L23" s="39">
        <v>152.839</v>
      </c>
      <c r="M23" s="42">
        <f t="shared" ref="M23:M30" si="0">180-L23</f>
        <v>27.161000000000001</v>
      </c>
    </row>
    <row r="24" spans="1:14" x14ac:dyDescent="0.35">
      <c r="A24" s="8">
        <f>_xlfn.XLOOKUP(B24,All!B:B,All!A:A)</f>
        <v>28</v>
      </c>
      <c r="B24" s="8" t="s">
        <v>37</v>
      </c>
      <c r="C24" s="8" t="s">
        <v>27</v>
      </c>
      <c r="D24" s="47">
        <v>384</v>
      </c>
      <c r="E24" s="25">
        <v>666.39</v>
      </c>
      <c r="F24" s="28">
        <v>28.037422584355401</v>
      </c>
      <c r="G24" s="28">
        <v>50.029301410382999</v>
      </c>
      <c r="H24" s="28">
        <v>30.0919580813155</v>
      </c>
      <c r="I24" s="28">
        <v>-14.187588382534701</v>
      </c>
      <c r="J24" s="36">
        <v>7116059.2196028205</v>
      </c>
      <c r="K24" s="25">
        <v>63.743000000000002</v>
      </c>
      <c r="L24" s="39">
        <v>178.78700000000001</v>
      </c>
      <c r="M24" s="42">
        <f t="shared" si="0"/>
        <v>1.2129999999999939</v>
      </c>
    </row>
    <row r="25" spans="1:14" x14ac:dyDescent="0.35">
      <c r="A25" s="8">
        <f>_xlfn.XLOOKUP(B25,All!B:B,All!A:A)</f>
        <v>33</v>
      </c>
      <c r="B25" s="8" t="s">
        <v>129</v>
      </c>
      <c r="C25" s="8" t="s">
        <v>27</v>
      </c>
      <c r="D25" s="48" t="s">
        <v>176</v>
      </c>
      <c r="E25" s="25">
        <v>358.846</v>
      </c>
      <c r="F25" s="28">
        <v>-119.469181901574</v>
      </c>
      <c r="G25" s="28">
        <v>52.511222929089698</v>
      </c>
      <c r="H25" s="28">
        <v>-106.00413684881499</v>
      </c>
      <c r="I25" s="28">
        <v>31.395644404725399</v>
      </c>
      <c r="J25" s="36">
        <v>2587631.4505317202</v>
      </c>
      <c r="K25" s="25">
        <v>23.846</v>
      </c>
      <c r="L25" s="39">
        <v>150.77699999999999</v>
      </c>
      <c r="M25" s="42">
        <f t="shared" si="0"/>
        <v>29.223000000000013</v>
      </c>
    </row>
    <row r="26" spans="1:14" x14ac:dyDescent="0.35">
      <c r="A26" s="8">
        <f>_xlfn.XLOOKUP(B26,All!B:B,All!A:A)</f>
        <v>34</v>
      </c>
      <c r="B26" s="8" t="s">
        <v>131</v>
      </c>
      <c r="C26" s="8" t="s">
        <v>27</v>
      </c>
      <c r="D26" s="48" t="s">
        <v>176</v>
      </c>
      <c r="E26" s="25">
        <v>101.536</v>
      </c>
      <c r="F26" s="28">
        <v>-116.61144728813299</v>
      </c>
      <c r="G26" s="28">
        <v>44.157667047654698</v>
      </c>
      <c r="H26" s="28">
        <v>-108.547093067524</v>
      </c>
      <c r="I26" s="28">
        <v>30.353121877543</v>
      </c>
      <c r="J26" s="36">
        <v>1688780.40331298</v>
      </c>
      <c r="K26" s="25">
        <v>14.763</v>
      </c>
      <c r="L26" s="39">
        <v>152.78</v>
      </c>
      <c r="M26" s="42">
        <f t="shared" si="0"/>
        <v>27.22</v>
      </c>
      <c r="N26" s="8"/>
    </row>
    <row r="27" spans="1:14" x14ac:dyDescent="0.35">
      <c r="A27" s="8">
        <f>_xlfn.XLOOKUP(B27,All!B:B,All!A:A)</f>
        <v>35</v>
      </c>
      <c r="B27" s="8" t="s">
        <v>133</v>
      </c>
      <c r="C27" s="8" t="s">
        <v>27</v>
      </c>
      <c r="D27" s="46">
        <v>220</v>
      </c>
      <c r="E27" s="25">
        <v>331.01600000000002</v>
      </c>
      <c r="F27" s="28">
        <v>67.022326551703102</v>
      </c>
      <c r="G27" s="28">
        <v>43.7797718515328</v>
      </c>
      <c r="H27" s="28">
        <v>77.620246574680706</v>
      </c>
      <c r="I27" s="28">
        <v>22.0655994680993</v>
      </c>
      <c r="J27" s="36">
        <v>2599011.00789002</v>
      </c>
      <c r="K27" s="25">
        <v>23.731999999999999</v>
      </c>
      <c r="L27" s="39">
        <v>152.21199999999999</v>
      </c>
      <c r="M27" s="42">
        <f t="shared" si="0"/>
        <v>27.788000000000011</v>
      </c>
    </row>
    <row r="28" spans="1:14" x14ac:dyDescent="0.35">
      <c r="A28" s="8">
        <f>_xlfn.XLOOKUP(B28,All!B:B,All!A:A)</f>
        <v>38</v>
      </c>
      <c r="B28" s="18" t="s">
        <v>434</v>
      </c>
      <c r="C28" s="8" t="s">
        <v>29</v>
      </c>
      <c r="D28" s="47">
        <v>492</v>
      </c>
      <c r="E28" s="25">
        <v>360.31799999999998</v>
      </c>
      <c r="F28" s="28">
        <v>49.206481933594397</v>
      </c>
      <c r="G28" s="28">
        <v>39.079101562586999</v>
      </c>
      <c r="H28" s="28">
        <v>50.911210002261299</v>
      </c>
      <c r="I28" s="28">
        <v>30.010257516038799</v>
      </c>
      <c r="J28" s="36">
        <v>1018070.4661527</v>
      </c>
      <c r="K28" s="25">
        <v>9.17</v>
      </c>
      <c r="L28" s="39">
        <v>169.97399999999999</v>
      </c>
      <c r="M28" s="42">
        <f t="shared" si="0"/>
        <v>10.02600000000001</v>
      </c>
    </row>
    <row r="29" spans="1:14" x14ac:dyDescent="0.35">
      <c r="A29" s="8">
        <f>_xlfn.XLOOKUP(B29,All!B:B,All!A:A)</f>
        <v>39</v>
      </c>
      <c r="B29" s="8" t="s">
        <v>634</v>
      </c>
      <c r="C29" s="8" t="s">
        <v>27</v>
      </c>
      <c r="D29" s="48" t="s">
        <v>176</v>
      </c>
      <c r="E29" s="25">
        <v>944.64400000000001</v>
      </c>
      <c r="F29" s="28">
        <v>-125.9749259956</v>
      </c>
      <c r="G29" s="28">
        <v>49.345163563587299</v>
      </c>
      <c r="H29" s="28">
        <v>-89.750955721692094</v>
      </c>
      <c r="I29" s="28">
        <v>15.838578522033499</v>
      </c>
      <c r="J29" s="36">
        <v>4950693.3837655</v>
      </c>
      <c r="K29" s="25">
        <v>45.057000000000002</v>
      </c>
      <c r="L29" s="39">
        <v>120.581</v>
      </c>
      <c r="M29" s="42">
        <f t="shared" si="0"/>
        <v>59.418999999999997</v>
      </c>
    </row>
    <row r="30" spans="1:14" x14ac:dyDescent="0.35">
      <c r="A30" s="8">
        <f>_xlfn.XLOOKUP(B30,All!B:B,All!A:A)</f>
        <v>40</v>
      </c>
      <c r="B30" s="8" t="s">
        <v>57</v>
      </c>
      <c r="C30" s="8" t="s">
        <v>27</v>
      </c>
      <c r="D30" s="44" t="s">
        <v>304</v>
      </c>
      <c r="E30" s="25">
        <v>168.8</v>
      </c>
      <c r="F30" s="28">
        <v>39.3425243979054</v>
      </c>
      <c r="G30" s="28">
        <v>38.732357017970799</v>
      </c>
      <c r="H30" s="28">
        <v>75.410420740236702</v>
      </c>
      <c r="I30" s="28">
        <v>21.000031365413399</v>
      </c>
      <c r="J30" s="36">
        <v>3963599.4070210098</v>
      </c>
      <c r="K30" s="25">
        <v>35.527999999999999</v>
      </c>
      <c r="L30" s="39">
        <v>108.76</v>
      </c>
      <c r="M30" s="42">
        <f t="shared" si="0"/>
        <v>71.239999999999995</v>
      </c>
    </row>
    <row r="31" spans="1:14" x14ac:dyDescent="0.35">
      <c r="A31" s="8">
        <f>_xlfn.XLOOKUP(B31,All!B:B,All!A:A)</f>
        <v>41</v>
      </c>
      <c r="B31" s="18" t="s">
        <v>464</v>
      </c>
      <c r="C31" s="8" t="s">
        <v>27</v>
      </c>
      <c r="D31" s="47">
        <v>494</v>
      </c>
      <c r="E31" s="25">
        <v>4524.22</v>
      </c>
      <c r="F31" s="28">
        <v>70.950683593972698</v>
      </c>
      <c r="G31" s="28">
        <v>65.642700195057998</v>
      </c>
      <c r="H31" s="28">
        <v>27.4051399233688</v>
      </c>
      <c r="I31" s="28">
        <v>36.666217938207303</v>
      </c>
      <c r="J31" s="36">
        <v>4275668.4065701095</v>
      </c>
      <c r="K31" s="25">
        <v>38.347999999999999</v>
      </c>
      <c r="L31" s="39">
        <v>-117.175</v>
      </c>
      <c r="M31" s="42">
        <f>180+L31</f>
        <v>62.825000000000003</v>
      </c>
    </row>
    <row r="32" spans="1:14" x14ac:dyDescent="0.35">
      <c r="A32" s="8">
        <f>_xlfn.XLOOKUP(B32,All!B:B,All!A:A)</f>
        <v>42</v>
      </c>
      <c r="B32" s="8" t="s">
        <v>89</v>
      </c>
      <c r="C32" s="8" t="s">
        <v>27</v>
      </c>
      <c r="D32" s="47">
        <v>194</v>
      </c>
      <c r="E32" s="25">
        <v>3646.55</v>
      </c>
      <c r="F32" s="28">
        <v>70.730051618367</v>
      </c>
      <c r="G32" s="28">
        <v>56.444552364760902</v>
      </c>
      <c r="H32" s="28">
        <v>21.360235262057198</v>
      </c>
      <c r="I32" s="28">
        <v>8.63966147880903</v>
      </c>
      <c r="J32" s="36">
        <v>6805664.1583559001</v>
      </c>
      <c r="K32" s="25">
        <v>60.930999999999997</v>
      </c>
      <c r="L32" s="39">
        <v>-120.768</v>
      </c>
      <c r="M32" s="41">
        <f>180+(L32)</f>
        <v>59.231999999999999</v>
      </c>
    </row>
    <row r="33" spans="1:13" x14ac:dyDescent="0.35">
      <c r="A33" s="8">
        <f>_xlfn.XLOOKUP(B33,All!B:B,All!A:A)</f>
        <v>43</v>
      </c>
      <c r="B33" s="8" t="s">
        <v>95</v>
      </c>
      <c r="C33" s="8" t="s">
        <v>27</v>
      </c>
      <c r="D33" s="47">
        <v>321</v>
      </c>
      <c r="E33" s="25">
        <v>1056.73</v>
      </c>
      <c r="F33" s="28">
        <v>44.107543859402199</v>
      </c>
      <c r="G33" s="28">
        <v>50.894690790575702</v>
      </c>
      <c r="H33" s="28">
        <v>26.308036064637001</v>
      </c>
      <c r="I33" s="28">
        <v>4.7673467232793003</v>
      </c>
      <c r="J33" s="36">
        <v>5375790.2550037503</v>
      </c>
      <c r="K33" s="25">
        <v>47.895000000000003</v>
      </c>
      <c r="L33" s="39">
        <v>-155.63999999999999</v>
      </c>
      <c r="M33" s="41">
        <f>180+(L33)</f>
        <v>24.360000000000014</v>
      </c>
    </row>
    <row r="34" spans="1:13" x14ac:dyDescent="0.35">
      <c r="A34" s="8">
        <f>_xlfn.XLOOKUP(B34,All!B:B,All!A:A)</f>
        <v>44</v>
      </c>
      <c r="B34" s="8" t="s">
        <v>94</v>
      </c>
      <c r="C34" s="8" t="s">
        <v>27</v>
      </c>
      <c r="D34" s="47">
        <v>305</v>
      </c>
      <c r="E34" s="25">
        <v>493.96</v>
      </c>
      <c r="F34" s="28">
        <v>6.4042968752006502</v>
      </c>
      <c r="G34" s="28">
        <v>37.088684082204601</v>
      </c>
      <c r="H34" s="28">
        <v>7.82524911056856</v>
      </c>
      <c r="I34" s="28">
        <v>16.6919371672954</v>
      </c>
      <c r="J34" s="36">
        <v>2264460.3041929998</v>
      </c>
      <c r="K34" s="25">
        <v>21.186</v>
      </c>
      <c r="L34" s="39">
        <v>176.80500000000001</v>
      </c>
      <c r="M34" s="42">
        <f>180-L34</f>
        <v>3.1949999999999932</v>
      </c>
    </row>
    <row r="35" spans="1:13" x14ac:dyDescent="0.35">
      <c r="A35" s="8">
        <f>_xlfn.XLOOKUP(B35,All!B:B,All!A:A)</f>
        <v>45</v>
      </c>
      <c r="B35" s="8" t="s">
        <v>90</v>
      </c>
      <c r="C35" s="8" t="s">
        <v>27</v>
      </c>
      <c r="D35" s="47">
        <v>440</v>
      </c>
      <c r="E35" s="25">
        <v>1415.83</v>
      </c>
      <c r="F35" s="28">
        <v>43.318838649202398</v>
      </c>
      <c r="G35" s="28">
        <v>50.1956554461499</v>
      </c>
      <c r="H35" s="28">
        <v>24.576049218994701</v>
      </c>
      <c r="I35" s="28">
        <v>-11.483614045902</v>
      </c>
      <c r="J35" s="36">
        <v>7072637.4714328097</v>
      </c>
      <c r="K35" s="25">
        <v>63.707999999999998</v>
      </c>
      <c r="L35" s="39">
        <v>-159.30799999999999</v>
      </c>
      <c r="M35" s="41">
        <f t="shared" ref="M35:M49" si="1">180+(L35)</f>
        <v>20.692000000000007</v>
      </c>
    </row>
    <row r="36" spans="1:13" x14ac:dyDescent="0.35">
      <c r="A36" s="8">
        <f>_xlfn.XLOOKUP(B36,All!B:B,All!A:A)</f>
        <v>46</v>
      </c>
      <c r="B36" s="8" t="s">
        <v>96</v>
      </c>
      <c r="C36" s="8" t="s">
        <v>27</v>
      </c>
      <c r="D36" s="47">
        <v>777</v>
      </c>
      <c r="E36" s="25">
        <v>2266.1</v>
      </c>
      <c r="F36" s="28">
        <v>73.802000059489998</v>
      </c>
      <c r="G36" s="28">
        <v>43.961574388536398</v>
      </c>
      <c r="H36" s="28">
        <v>22.878263359964699</v>
      </c>
      <c r="I36" s="28">
        <v>10.6469550463333</v>
      </c>
      <c r="J36" s="36">
        <v>6110726.1560789896</v>
      </c>
      <c r="K36" s="25">
        <v>54.774999999999999</v>
      </c>
      <c r="L36" s="39">
        <v>-110.361</v>
      </c>
      <c r="M36" s="41">
        <f t="shared" si="1"/>
        <v>69.638999999999996</v>
      </c>
    </row>
    <row r="37" spans="1:13" x14ac:dyDescent="0.35">
      <c r="A37" s="8">
        <f>_xlfn.XLOOKUP(B37,All!B:B,All!A:A)</f>
        <v>47</v>
      </c>
      <c r="B37" s="8" t="s">
        <v>82</v>
      </c>
      <c r="C37" s="8" t="s">
        <v>27</v>
      </c>
      <c r="D37" s="47">
        <v>276</v>
      </c>
      <c r="E37" s="25">
        <v>1137.27</v>
      </c>
      <c r="F37" s="28">
        <v>37.425501775685902</v>
      </c>
      <c r="G37" s="28">
        <v>47.419854169237396</v>
      </c>
      <c r="H37" s="28">
        <v>14.8754757482871</v>
      </c>
      <c r="I37" s="28">
        <v>7.0523369863063099</v>
      </c>
      <c r="J37" s="36">
        <v>4961065.0328656901</v>
      </c>
      <c r="K37" s="25">
        <v>44.259</v>
      </c>
      <c r="L37" s="39">
        <v>-139.72999999999999</v>
      </c>
      <c r="M37" s="41">
        <f t="shared" si="1"/>
        <v>40.27000000000001</v>
      </c>
    </row>
    <row r="38" spans="1:13" x14ac:dyDescent="0.35">
      <c r="A38" s="8">
        <f>_xlfn.XLOOKUP(B38,All!B:B,All!A:A)</f>
        <v>48</v>
      </c>
      <c r="B38" s="8" t="s">
        <v>85</v>
      </c>
      <c r="C38" s="8" t="s">
        <v>27</v>
      </c>
      <c r="D38" s="47">
        <v>782</v>
      </c>
      <c r="E38" s="25">
        <v>1309.17</v>
      </c>
      <c r="F38" s="28">
        <v>71.007757056319903</v>
      </c>
      <c r="G38" s="28">
        <v>53.531032562204999</v>
      </c>
      <c r="H38" s="28">
        <v>58.249632733322898</v>
      </c>
      <c r="I38" s="28">
        <v>16.012803504926499</v>
      </c>
      <c r="J38" s="36">
        <v>4309003.4160031201</v>
      </c>
      <c r="K38" s="25">
        <v>39</v>
      </c>
      <c r="L38" s="39">
        <v>-160.857</v>
      </c>
      <c r="M38" s="41">
        <f t="shared" si="1"/>
        <v>19.143000000000001</v>
      </c>
    </row>
    <row r="39" spans="1:13" x14ac:dyDescent="0.35">
      <c r="A39" s="8">
        <f>_xlfn.XLOOKUP(B39,All!B:B,All!A:A)</f>
        <v>49</v>
      </c>
      <c r="B39" s="8" t="s">
        <v>87</v>
      </c>
      <c r="C39" s="8" t="s">
        <v>27</v>
      </c>
      <c r="D39" s="47">
        <v>774</v>
      </c>
      <c r="E39" s="25">
        <v>1167.57</v>
      </c>
      <c r="F39" s="28">
        <v>45.346790740910002</v>
      </c>
      <c r="G39" s="28">
        <v>42.267169803085899</v>
      </c>
      <c r="H39" s="28">
        <v>22.016916115746401</v>
      </c>
      <c r="I39" s="28">
        <v>-11.136674224284899</v>
      </c>
      <c r="J39" s="36">
        <v>6375267.4928300204</v>
      </c>
      <c r="K39" s="25">
        <v>57.710999999999999</v>
      </c>
      <c r="L39" s="39">
        <v>-152.71700000000001</v>
      </c>
      <c r="M39" s="41">
        <f t="shared" si="1"/>
        <v>27.282999999999987</v>
      </c>
    </row>
    <row r="40" spans="1:13" x14ac:dyDescent="0.35">
      <c r="A40" s="8">
        <f>_xlfn.XLOOKUP(B40,All!B:B,All!A:A)</f>
        <v>50</v>
      </c>
      <c r="B40" s="8" t="s">
        <v>83</v>
      </c>
      <c r="C40" s="8" t="s">
        <v>27</v>
      </c>
      <c r="D40" s="47">
        <v>756</v>
      </c>
      <c r="E40" s="25">
        <v>1966.89</v>
      </c>
      <c r="F40" s="28">
        <v>55.619760308740602</v>
      </c>
      <c r="G40" s="28">
        <v>46.776997771319202</v>
      </c>
      <c r="H40" s="28">
        <v>13.119873046803701</v>
      </c>
      <c r="I40" s="28">
        <v>2.30310058632306</v>
      </c>
      <c r="J40" s="36">
        <v>6411258.3703979095</v>
      </c>
      <c r="K40" s="25">
        <v>57.243000000000002</v>
      </c>
      <c r="L40" s="40">
        <v>-125.166</v>
      </c>
      <c r="M40" s="41">
        <f t="shared" si="1"/>
        <v>54.834000000000003</v>
      </c>
    </row>
    <row r="41" spans="1:13" x14ac:dyDescent="0.35">
      <c r="A41" s="8">
        <f>_xlfn.XLOOKUP(B41,All!B:B,All!A:A)</f>
        <v>51</v>
      </c>
      <c r="B41" s="8" t="s">
        <v>92</v>
      </c>
      <c r="C41" s="8" t="s">
        <v>27</v>
      </c>
      <c r="D41" s="47">
        <v>710</v>
      </c>
      <c r="E41" s="25">
        <v>1678.29</v>
      </c>
      <c r="F41" s="28">
        <v>42.558661849083897</v>
      </c>
      <c r="G41" s="28">
        <v>45.519324716729997</v>
      </c>
      <c r="H41" s="28">
        <v>14.5249780434653</v>
      </c>
      <c r="I41" s="28">
        <v>12.763041455917101</v>
      </c>
      <c r="J41" s="36">
        <v>4493449.7840667404</v>
      </c>
      <c r="K41" s="25">
        <v>40.216000000000001</v>
      </c>
      <c r="L41" s="40">
        <v>-129.929</v>
      </c>
      <c r="M41" s="41">
        <f t="shared" si="1"/>
        <v>50.070999999999998</v>
      </c>
    </row>
    <row r="42" spans="1:13" x14ac:dyDescent="0.35">
      <c r="A42" s="8">
        <f>_xlfn.XLOOKUP(B42,All!B:B,All!A:A)</f>
        <v>52</v>
      </c>
      <c r="B42" s="8" t="s">
        <v>93</v>
      </c>
      <c r="C42" s="8" t="s">
        <v>27</v>
      </c>
      <c r="D42" s="47">
        <v>328</v>
      </c>
      <c r="E42" s="25">
        <v>1642.11</v>
      </c>
      <c r="F42" s="28">
        <v>37.1537434819178</v>
      </c>
      <c r="G42" s="28">
        <v>54.708745608619402</v>
      </c>
      <c r="H42" s="28">
        <v>19.7910519625595</v>
      </c>
      <c r="I42" s="28">
        <v>-5.0542691099068904</v>
      </c>
      <c r="J42" s="36">
        <v>6816693.8618865404</v>
      </c>
      <c r="K42" s="25">
        <v>60.941000000000003</v>
      </c>
      <c r="L42" s="40">
        <v>-159.90199999999999</v>
      </c>
      <c r="M42" s="41">
        <f t="shared" si="1"/>
        <v>20.098000000000013</v>
      </c>
    </row>
    <row r="43" spans="1:13" x14ac:dyDescent="0.35">
      <c r="A43" s="8">
        <f>_xlfn.XLOOKUP(B43,All!B:B,All!A:A)</f>
        <v>53</v>
      </c>
      <c r="B43" s="11" t="s">
        <v>80</v>
      </c>
      <c r="C43" s="8" t="s">
        <v>27</v>
      </c>
      <c r="D43" s="47">
        <v>284</v>
      </c>
      <c r="E43" s="25">
        <v>1220.5899999999999</v>
      </c>
      <c r="F43" s="28">
        <v>45.721287772398099</v>
      </c>
      <c r="G43" s="28">
        <v>49.438049008616602</v>
      </c>
      <c r="H43" s="28">
        <v>19.011448582283599</v>
      </c>
      <c r="I43" s="28">
        <v>-4.1041921642384001</v>
      </c>
      <c r="J43" s="36">
        <v>6468096.5142146796</v>
      </c>
      <c r="K43" s="25">
        <v>57.74</v>
      </c>
      <c r="L43" s="40">
        <v>-147.65600000000001</v>
      </c>
      <c r="M43" s="41">
        <f t="shared" si="1"/>
        <v>32.343999999999994</v>
      </c>
    </row>
    <row r="44" spans="1:13" x14ac:dyDescent="0.35">
      <c r="A44" s="8">
        <f>_xlfn.XLOOKUP(B44,All!B:B,All!A:A)</f>
        <v>54</v>
      </c>
      <c r="B44" s="11" t="s">
        <v>84</v>
      </c>
      <c r="C44" s="8" t="s">
        <v>27</v>
      </c>
      <c r="D44" s="47">
        <v>294</v>
      </c>
      <c r="E44" s="25">
        <v>1051.55</v>
      </c>
      <c r="F44" s="28">
        <v>35.718116958722199</v>
      </c>
      <c r="G44" s="28">
        <v>54.6388669189353</v>
      </c>
      <c r="H44" s="28">
        <v>26.170884412693098</v>
      </c>
      <c r="I44" s="28">
        <v>-14.436515452957501</v>
      </c>
      <c r="J44" s="36">
        <v>7706900.7696783002</v>
      </c>
      <c r="K44" s="25">
        <v>69.394999999999996</v>
      </c>
      <c r="L44" s="40">
        <v>-170.26300000000001</v>
      </c>
      <c r="M44" s="41">
        <f t="shared" si="1"/>
        <v>9.7369999999999948</v>
      </c>
    </row>
    <row r="45" spans="1:13" x14ac:dyDescent="0.35">
      <c r="A45" s="8">
        <f>_xlfn.XLOOKUP(B45,All!B:B,All!A:A)</f>
        <v>55</v>
      </c>
      <c r="B45" s="8" t="s">
        <v>81</v>
      </c>
      <c r="C45" s="8" t="s">
        <v>27</v>
      </c>
      <c r="D45" s="47">
        <v>264</v>
      </c>
      <c r="E45" s="25">
        <v>765.82600000000002</v>
      </c>
      <c r="F45" s="28">
        <v>47.764326473776897</v>
      </c>
      <c r="G45" s="28">
        <v>56.091521828593002</v>
      </c>
      <c r="H45" s="28">
        <v>20.089572645723401</v>
      </c>
      <c r="I45" s="28">
        <v>-0.83752042624029299</v>
      </c>
      <c r="J45" s="36">
        <v>6788497.6866084104</v>
      </c>
      <c r="K45" s="25">
        <v>60.656999999999996</v>
      </c>
      <c r="L45" s="40">
        <v>-143.79599999999999</v>
      </c>
      <c r="M45" s="41">
        <f t="shared" si="1"/>
        <v>36.204000000000008</v>
      </c>
    </row>
    <row r="46" spans="1:13" x14ac:dyDescent="0.35">
      <c r="A46" s="8">
        <f>_xlfn.XLOOKUP(B46,All!B:B,All!A:A)</f>
        <v>56</v>
      </c>
      <c r="B46" s="8" t="s">
        <v>633</v>
      </c>
      <c r="C46" s="8" t="s">
        <v>27</v>
      </c>
      <c r="D46" s="47">
        <v>377</v>
      </c>
      <c r="E46" s="25">
        <v>1220.5899999999999</v>
      </c>
      <c r="F46" s="28">
        <v>49.468219742305102</v>
      </c>
      <c r="G46" s="28">
        <v>51.042035116976201</v>
      </c>
      <c r="H46" s="28">
        <v>22.667606098625299</v>
      </c>
      <c r="I46" s="28">
        <v>-10.2367322250561</v>
      </c>
      <c r="J46" s="36">
        <v>7265611.3288900601</v>
      </c>
      <c r="K46" s="25">
        <v>64.531999999999996</v>
      </c>
      <c r="L46" s="40">
        <v>-150.30199999999999</v>
      </c>
      <c r="M46" s="41">
        <f t="shared" si="1"/>
        <v>29.698000000000008</v>
      </c>
    </row>
    <row r="47" spans="1:13" x14ac:dyDescent="0.35">
      <c r="A47" s="8">
        <f>_xlfn.XLOOKUP(B47,All!B:B,All!A:A)</f>
        <v>57</v>
      </c>
      <c r="B47" s="8" t="s">
        <v>143</v>
      </c>
      <c r="C47" s="8" t="s">
        <v>27</v>
      </c>
      <c r="D47" s="47">
        <v>175</v>
      </c>
      <c r="E47" s="25">
        <v>1589.09</v>
      </c>
      <c r="F47" s="28">
        <v>48.859523767949</v>
      </c>
      <c r="G47" s="28">
        <v>53.956388264069403</v>
      </c>
      <c r="H47" s="28">
        <v>18.739238935880799</v>
      </c>
      <c r="I47" s="28">
        <v>10.7383965081572</v>
      </c>
      <c r="J47" s="36">
        <v>5485769.5557575496</v>
      </c>
      <c r="K47" s="25">
        <v>49.131999999999998</v>
      </c>
      <c r="L47" s="40">
        <v>-141.34</v>
      </c>
      <c r="M47" s="41">
        <f t="shared" si="1"/>
        <v>38.659999999999997</v>
      </c>
    </row>
    <row r="48" spans="1:13" x14ac:dyDescent="0.35">
      <c r="A48" s="8">
        <f>_xlfn.XLOOKUP(B48,All!B:B,All!A:A)</f>
        <v>58</v>
      </c>
      <c r="B48" s="8" t="s">
        <v>91</v>
      </c>
      <c r="C48" s="8" t="s">
        <v>27</v>
      </c>
      <c r="D48" s="47">
        <v>346</v>
      </c>
      <c r="E48" s="25">
        <v>545.82799999999997</v>
      </c>
      <c r="F48" s="28">
        <v>28.5961215931795</v>
      </c>
      <c r="G48" s="28">
        <v>54.250556076670598</v>
      </c>
      <c r="H48" s="28">
        <v>13.039747332146799</v>
      </c>
      <c r="I48" s="28">
        <v>5.6054804778265499</v>
      </c>
      <c r="J48" s="36">
        <v>5573739.41397346</v>
      </c>
      <c r="K48" s="25">
        <v>50.154000000000003</v>
      </c>
      <c r="L48" s="40">
        <v>-159.28100000000001</v>
      </c>
      <c r="M48" s="41">
        <f t="shared" si="1"/>
        <v>20.718999999999994</v>
      </c>
    </row>
    <row r="49" spans="1:13" x14ac:dyDescent="0.35">
      <c r="A49" s="8">
        <f>_xlfn.XLOOKUP(B49,All!B:B,All!A:A)</f>
        <v>59</v>
      </c>
      <c r="B49" s="8" t="s">
        <v>86</v>
      </c>
      <c r="C49" s="8" t="s">
        <v>27</v>
      </c>
      <c r="D49" s="47">
        <v>458</v>
      </c>
      <c r="E49" s="25">
        <v>567.548</v>
      </c>
      <c r="F49" s="28">
        <v>15.834253685332699</v>
      </c>
      <c r="G49" s="28">
        <v>38.629611869942302</v>
      </c>
      <c r="H49" s="28">
        <v>13.648268420424399</v>
      </c>
      <c r="I49" s="28">
        <v>10.050171357076801</v>
      </c>
      <c r="J49" s="36">
        <v>3173482.8495040801</v>
      </c>
      <c r="K49" s="25">
        <v>28.457000000000001</v>
      </c>
      <c r="L49" s="40">
        <v>-174.63200000000001</v>
      </c>
      <c r="M49" s="41">
        <f t="shared" si="1"/>
        <v>5.367999999999995</v>
      </c>
    </row>
    <row r="50" spans="1:13" x14ac:dyDescent="0.35">
      <c r="A50" s="8">
        <f>_xlfn.XLOOKUP(B50,All!B:B,All!A:A)</f>
        <v>60</v>
      </c>
      <c r="B50" s="8" t="s">
        <v>148</v>
      </c>
      <c r="C50" s="8" t="s">
        <v>27</v>
      </c>
      <c r="D50" s="48" t="s">
        <v>176</v>
      </c>
      <c r="E50" s="25">
        <v>388.29</v>
      </c>
      <c r="F50" s="28">
        <v>-95.262968282800699</v>
      </c>
      <c r="G50" s="28">
        <v>52.157011536309597</v>
      </c>
      <c r="H50" s="28">
        <v>-86.595350025508495</v>
      </c>
      <c r="I50" s="28">
        <v>16.338693824161801</v>
      </c>
      <c r="J50" s="36">
        <v>4046791.1413004999</v>
      </c>
      <c r="K50" s="25">
        <v>36.375</v>
      </c>
      <c r="L50" s="40">
        <v>165.04900000000001</v>
      </c>
      <c r="M50" s="42">
        <f>180-L50</f>
        <v>14.950999999999993</v>
      </c>
    </row>
    <row r="51" spans="1:13" x14ac:dyDescent="0.35">
      <c r="A51" s="8">
        <f>_xlfn.XLOOKUP(B51,All!B:B,All!A:A)</f>
        <v>61</v>
      </c>
      <c r="B51" s="8" t="s">
        <v>150</v>
      </c>
      <c r="C51" s="8" t="s">
        <v>29</v>
      </c>
      <c r="D51" s="48" t="s">
        <v>176</v>
      </c>
      <c r="E51" s="25">
        <v>1343.74</v>
      </c>
      <c r="F51" s="28">
        <v>-101.013970314308</v>
      </c>
      <c r="G51" s="28">
        <v>46.336031679685298</v>
      </c>
      <c r="H51" s="28">
        <v>-96.565124511586902</v>
      </c>
      <c r="I51" s="28">
        <v>20.0109252930678</v>
      </c>
      <c r="J51" s="36">
        <v>2948007.29578749</v>
      </c>
      <c r="K51" s="25">
        <v>26.48</v>
      </c>
      <c r="L51" s="40">
        <v>170.05699999999999</v>
      </c>
      <c r="M51" s="42">
        <f>180-L51</f>
        <v>9.9430000000000121</v>
      </c>
    </row>
    <row r="52" spans="1:13" x14ac:dyDescent="0.35">
      <c r="A52" s="8">
        <f>_xlfn.XLOOKUP(B52,All!B:B,All!A:A)</f>
        <v>62</v>
      </c>
      <c r="B52" s="8" t="s">
        <v>152</v>
      </c>
      <c r="C52" s="8" t="s">
        <v>27</v>
      </c>
      <c r="D52" s="48" t="s">
        <v>176</v>
      </c>
      <c r="E52" s="25">
        <v>506.10199999999998</v>
      </c>
      <c r="F52" s="28">
        <v>-97.663201115776701</v>
      </c>
      <c r="G52" s="28">
        <v>47.856840347780498</v>
      </c>
      <c r="H52" s="28">
        <v>-76.252990722843506</v>
      </c>
      <c r="I52" s="28">
        <v>9.0502929694450192</v>
      </c>
      <c r="J52" s="36">
        <v>4750410.01066997</v>
      </c>
      <c r="K52" s="25">
        <v>43.024999999999999</v>
      </c>
      <c r="L52" s="40">
        <v>147.16300000000001</v>
      </c>
      <c r="M52" s="42">
        <f>180-L52</f>
        <v>32.836999999999989</v>
      </c>
    </row>
    <row r="53" spans="1:13" x14ac:dyDescent="0.35">
      <c r="A53" s="8">
        <f>_xlfn.XLOOKUP(B53,All!B:B,All!A:A)</f>
        <v>63</v>
      </c>
      <c r="B53" s="8" t="s">
        <v>154</v>
      </c>
      <c r="C53" s="8" t="s">
        <v>27</v>
      </c>
      <c r="D53" s="48" t="s">
        <v>176</v>
      </c>
      <c r="E53" s="25">
        <v>723.62300000000005</v>
      </c>
      <c r="F53" s="28">
        <v>-95.732923634032701</v>
      </c>
      <c r="G53" s="28">
        <v>54.040267168732598</v>
      </c>
      <c r="H53" s="28">
        <v>-93.5462381439079</v>
      </c>
      <c r="I53" s="28">
        <v>35.425804120707603</v>
      </c>
      <c r="J53" s="36">
        <v>2075550.4162659401</v>
      </c>
      <c r="K53" s="25">
        <v>18.986000000000001</v>
      </c>
      <c r="L53" s="40">
        <v>174.00800000000001</v>
      </c>
      <c r="M53" s="42">
        <f>180-L53</f>
        <v>5.9919999999999902</v>
      </c>
    </row>
    <row r="54" spans="1:13" x14ac:dyDescent="0.35">
      <c r="A54" s="8">
        <f>_xlfn.XLOOKUP(B54,All!B:B,All!A:A)</f>
        <v>64</v>
      </c>
      <c r="B54" s="8" t="s">
        <v>156</v>
      </c>
      <c r="C54" s="8" t="s">
        <v>27</v>
      </c>
      <c r="D54" s="48" t="s">
        <v>176</v>
      </c>
      <c r="E54" s="25">
        <v>1004.13</v>
      </c>
      <c r="F54" s="28">
        <v>-107.223902219802</v>
      </c>
      <c r="G54" s="28">
        <v>51.7956050518711</v>
      </c>
      <c r="H54" s="28">
        <v>-97.140383668145702</v>
      </c>
      <c r="I54" s="28">
        <v>31.306587995565799</v>
      </c>
      <c r="J54" s="36">
        <v>2420721.1834260002</v>
      </c>
      <c r="K54" s="25">
        <v>21.347999999999999</v>
      </c>
      <c r="L54" s="40">
        <v>154.41800000000001</v>
      </c>
      <c r="M54" s="42">
        <f>180-L54</f>
        <v>25.581999999999994</v>
      </c>
    </row>
    <row r="55" spans="1:13" x14ac:dyDescent="0.35">
      <c r="A55" s="8">
        <f>_xlfn.XLOOKUP(B55,All!B:B,All!A:A)</f>
        <v>65</v>
      </c>
      <c r="B55" s="8" t="s">
        <v>326</v>
      </c>
      <c r="C55" s="8" t="s">
        <v>27</v>
      </c>
      <c r="D55" s="48" t="s">
        <v>176</v>
      </c>
      <c r="E55" s="25">
        <v>1163.1199999999999</v>
      </c>
      <c r="F55" s="28">
        <v>28.9417667779494</v>
      </c>
      <c r="G55" s="28">
        <v>54.479133169038001</v>
      </c>
      <c r="H55" s="28">
        <v>16.384352935011901</v>
      </c>
      <c r="I55" s="28">
        <v>22.356729181212501</v>
      </c>
      <c r="J55" s="36">
        <v>3718054.4677041499</v>
      </c>
      <c r="K55" s="25">
        <v>33.688000000000002</v>
      </c>
      <c r="L55" s="40">
        <v>-159.86099999999999</v>
      </c>
      <c r="M55" s="42">
        <f>180+L55</f>
        <v>20.13900000000001</v>
      </c>
    </row>
    <row r="56" spans="1:13" x14ac:dyDescent="0.35">
      <c r="A56" s="8">
        <f>_xlfn.XLOOKUP(B56,All!B:B,All!A:A)</f>
        <v>72</v>
      </c>
      <c r="B56" s="8" t="s">
        <v>354</v>
      </c>
      <c r="C56" s="8" t="s">
        <v>27</v>
      </c>
      <c r="D56" s="46">
        <v>236</v>
      </c>
      <c r="E56" s="25">
        <v>240.99100000000001</v>
      </c>
      <c r="F56" s="28">
        <v>127.82037105241299</v>
      </c>
      <c r="G56" s="28">
        <v>49.227382993024598</v>
      </c>
      <c r="H56" s="28">
        <v>108.139957626382</v>
      </c>
      <c r="I56" s="28">
        <v>26.1220150374137</v>
      </c>
      <c r="J56" s="36">
        <v>3076516.0176821798</v>
      </c>
      <c r="K56" s="25">
        <v>27.902999999999999</v>
      </c>
      <c r="L56" s="40">
        <v>-138.85300000000001</v>
      </c>
      <c r="M56" s="42">
        <f>180+L56</f>
        <v>41.146999999999991</v>
      </c>
    </row>
    <row r="57" spans="1:13" x14ac:dyDescent="0.35">
      <c r="A57" s="8">
        <f>_xlfn.XLOOKUP(B57,All!B:B,All!A:A)</f>
        <v>73</v>
      </c>
      <c r="B57" s="8" t="s">
        <v>358</v>
      </c>
      <c r="C57" s="8" t="s">
        <v>27</v>
      </c>
      <c r="D57" s="48" t="s">
        <v>176</v>
      </c>
      <c r="E57" s="25">
        <v>270.36399999999998</v>
      </c>
      <c r="F57" s="28">
        <v>-87.907263595653006</v>
      </c>
      <c r="G57" s="28">
        <v>44.501962894587301</v>
      </c>
      <c r="H57" s="28">
        <v>-101.317449013429</v>
      </c>
      <c r="I57" s="28">
        <v>29.541406930350401</v>
      </c>
      <c r="J57" s="36">
        <v>2038701.9850055999</v>
      </c>
      <c r="K57" s="25">
        <v>18.481000000000002</v>
      </c>
      <c r="L57" s="40">
        <v>-133.65799999999999</v>
      </c>
      <c r="M57" s="42">
        <f>180+L57</f>
        <v>46.342000000000013</v>
      </c>
    </row>
    <row r="58" spans="1:13" x14ac:dyDescent="0.35">
      <c r="A58" s="8">
        <f>_xlfn.XLOOKUP(B58,All!B:B,All!A:A)</f>
        <v>74</v>
      </c>
      <c r="B58" s="4" t="s">
        <v>399</v>
      </c>
      <c r="C58" s="10" t="s">
        <v>27</v>
      </c>
      <c r="D58" s="48" t="s">
        <v>176</v>
      </c>
      <c r="E58" s="25">
        <v>693.04399999999998</v>
      </c>
      <c r="F58" s="28">
        <v>-103.271245116751</v>
      </c>
      <c r="G58" s="28">
        <v>42.248430896513497</v>
      </c>
      <c r="H58" s="28">
        <v>-80.000976562218497</v>
      </c>
      <c r="I58" s="28">
        <v>7.4628906246026601</v>
      </c>
      <c r="J58" s="36">
        <v>4481785.8344619302</v>
      </c>
      <c r="K58" s="25">
        <v>40.252000000000002</v>
      </c>
      <c r="L58" s="40">
        <v>142.46100000000001</v>
      </c>
      <c r="M58" s="42">
        <f>180-L58</f>
        <v>37.538999999999987</v>
      </c>
    </row>
    <row r="59" spans="1:13" x14ac:dyDescent="0.35">
      <c r="A59" s="8">
        <f>_xlfn.XLOOKUP(B59,All!B:B,All!A:A)</f>
        <v>75</v>
      </c>
      <c r="B59" s="4" t="s">
        <v>404</v>
      </c>
      <c r="C59" s="10" t="s">
        <v>27</v>
      </c>
      <c r="D59" s="48" t="s">
        <v>176</v>
      </c>
      <c r="E59" s="25">
        <v>382.88099999999997</v>
      </c>
      <c r="F59" s="28">
        <v>-61.224315636761801</v>
      </c>
      <c r="G59" s="28">
        <v>-33.811519723604199</v>
      </c>
      <c r="H59" s="28">
        <v>-62.567238936089701</v>
      </c>
      <c r="I59" s="28">
        <v>-3.4989355185662299</v>
      </c>
      <c r="J59" s="36">
        <v>3358753.5657880399</v>
      </c>
      <c r="K59" s="25">
        <v>30.48</v>
      </c>
      <c r="L59" s="40">
        <v>177.37200000000001</v>
      </c>
      <c r="M59" s="42">
        <f>180-L59</f>
        <v>2.6279999999999859</v>
      </c>
    </row>
    <row r="60" spans="1:13" x14ac:dyDescent="0.35">
      <c r="A60" s="8">
        <f>_xlfn.XLOOKUP(B60,All!B:B,All!A:A)</f>
        <v>76</v>
      </c>
      <c r="B60" s="4" t="s">
        <v>407</v>
      </c>
      <c r="C60" s="10" t="s">
        <v>27</v>
      </c>
      <c r="D60" s="48" t="s">
        <v>176</v>
      </c>
      <c r="E60" s="25">
        <v>312.83800000000002</v>
      </c>
      <c r="F60" s="28">
        <v>-112.273551536087</v>
      </c>
      <c r="G60" s="28">
        <v>43.099519308853999</v>
      </c>
      <c r="H60" s="28">
        <v>-105.52916810038199</v>
      </c>
      <c r="I60" s="28">
        <v>23.1008815138022</v>
      </c>
      <c r="J60" s="36">
        <v>2303653.29508986</v>
      </c>
      <c r="K60" s="25">
        <v>20.699000000000002</v>
      </c>
      <c r="L60" s="40">
        <v>161.36600000000001</v>
      </c>
      <c r="M60" s="42">
        <f>180-L60</f>
        <v>18.633999999999986</v>
      </c>
    </row>
    <row r="61" spans="1:13" x14ac:dyDescent="0.35">
      <c r="A61" s="8">
        <f>_xlfn.XLOOKUP(B61,All!B:B,All!A:A)</f>
        <v>77</v>
      </c>
      <c r="B61" s="4" t="s">
        <v>411</v>
      </c>
      <c r="C61" s="10" t="s">
        <v>27</v>
      </c>
      <c r="D61" s="48" t="s">
        <v>176</v>
      </c>
      <c r="E61" s="25">
        <v>4864.76</v>
      </c>
      <c r="F61" s="28">
        <v>81.312621737231098</v>
      </c>
      <c r="G61" s="28">
        <v>50.033903645340402</v>
      </c>
      <c r="H61" s="28">
        <v>26.573308827297399</v>
      </c>
      <c r="I61" s="28">
        <v>-4.3224642009182803</v>
      </c>
      <c r="J61" s="36">
        <v>7975543.5629187301</v>
      </c>
      <c r="K61" s="25">
        <v>71.349000000000004</v>
      </c>
      <c r="L61" s="40">
        <v>-120.416</v>
      </c>
      <c r="M61" s="42">
        <f>180+(L61)</f>
        <v>59.584000000000003</v>
      </c>
    </row>
  </sheetData>
  <sortState xmlns:xlrd2="http://schemas.microsoft.com/office/spreadsheetml/2017/richdata2" ref="A2:M55">
    <sortCondition ref="A1:A55"/>
  </sortState>
  <pageMargins left="0.7" right="0.7" top="0.75" bottom="0.75" header="0.3" footer="0.3"/>
  <pageSetup orientation="portrait" r:id="rId1"/>
  <ignoredErrors>
    <ignoredError sqref="M34 M16:M17" 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A7B2F-C8A3-45DC-8D9A-0115F74F439B}">
  <dimension ref="A1:T62"/>
  <sheetViews>
    <sheetView tabSelected="1" workbookViewId="0"/>
  </sheetViews>
  <sheetFormatPr defaultRowHeight="14.5" x14ac:dyDescent="0.35"/>
  <cols>
    <col min="1" max="1" width="4.36328125" style="10" customWidth="1"/>
    <col min="2" max="2" width="24.90625" style="10" customWidth="1"/>
    <col min="3" max="3" width="14.6328125" style="10" customWidth="1"/>
    <col min="4" max="4" width="6.26953125" style="9" customWidth="1"/>
    <col min="5" max="5" width="20.6328125" style="10" customWidth="1"/>
    <col min="6" max="14" width="6.6328125" style="9" customWidth="1"/>
    <col min="15" max="15" width="3" customWidth="1"/>
    <col min="16" max="16" width="15.1796875" customWidth="1"/>
    <col min="18" max="18" width="5" customWidth="1"/>
    <col min="20" max="20" width="5" customWidth="1"/>
  </cols>
  <sheetData>
    <row r="1" spans="1:20" x14ac:dyDescent="0.35">
      <c r="A1" s="1" t="s">
        <v>128</v>
      </c>
      <c r="B1" s="1" t="s">
        <v>24</v>
      </c>
      <c r="C1" s="1" t="s">
        <v>28</v>
      </c>
      <c r="D1" s="7" t="s">
        <v>163</v>
      </c>
      <c r="E1" s="1" t="s">
        <v>298</v>
      </c>
      <c r="F1" s="7" t="s">
        <v>430</v>
      </c>
      <c r="G1" s="7" t="s">
        <v>447</v>
      </c>
      <c r="H1" s="7" t="s">
        <v>431</v>
      </c>
      <c r="I1" s="90" t="s">
        <v>449</v>
      </c>
      <c r="J1" s="7"/>
      <c r="K1" s="7"/>
      <c r="L1" s="90" t="s">
        <v>446</v>
      </c>
      <c r="M1" s="90"/>
      <c r="N1" s="90"/>
      <c r="P1" s="91" t="s">
        <v>439</v>
      </c>
      <c r="Q1" s="92" t="s">
        <v>440</v>
      </c>
      <c r="R1" s="92"/>
      <c r="S1" s="92" t="s">
        <v>441</v>
      </c>
      <c r="T1" s="93"/>
    </row>
    <row r="2" spans="1:20" x14ac:dyDescent="0.35">
      <c r="A2" s="8">
        <f>_xlfn.XLOOKUP(B2,All!B:B,All!A:A)</f>
        <v>1</v>
      </c>
      <c r="B2" s="8" t="s">
        <v>35</v>
      </c>
      <c r="C2" s="8" t="s">
        <v>27</v>
      </c>
      <c r="D2" s="47">
        <v>164</v>
      </c>
      <c r="E2" s="10" t="s">
        <v>199</v>
      </c>
      <c r="F2" s="89">
        <v>53</v>
      </c>
      <c r="G2" s="89">
        <f t="shared" ref="G2:G35" si="0">MEDIAN(F2,H2)</f>
        <v>98.5</v>
      </c>
      <c r="H2" s="89">
        <v>144</v>
      </c>
      <c r="I2" s="89">
        <f>F2+10</f>
        <v>63</v>
      </c>
      <c r="J2" s="89">
        <f t="shared" ref="J2:K8" si="1">G2+10</f>
        <v>108.5</v>
      </c>
      <c r="K2" s="89">
        <f t="shared" si="1"/>
        <v>154</v>
      </c>
      <c r="L2" s="89">
        <f t="shared" ref="L2:N8" si="2">80-F2</f>
        <v>27</v>
      </c>
      <c r="M2" s="89">
        <f t="shared" si="2"/>
        <v>-18.5</v>
      </c>
      <c r="N2" s="89">
        <f t="shared" si="2"/>
        <v>-64</v>
      </c>
      <c r="P2" s="94" t="s">
        <v>442</v>
      </c>
      <c r="Q2" s="95">
        <v>44641</v>
      </c>
      <c r="R2" s="96">
        <f>Q2-DATE(YEAR(Q2),1,0)</f>
        <v>80</v>
      </c>
      <c r="S2" s="95">
        <v>44827</v>
      </c>
      <c r="T2" s="97">
        <f>S2-DATE(YEAR(S2),1,0)</f>
        <v>266</v>
      </c>
    </row>
    <row r="3" spans="1:20" x14ac:dyDescent="0.35">
      <c r="A3" s="8">
        <f>_xlfn.XLOOKUP(B3,All!B:B,All!A:A)</f>
        <v>2</v>
      </c>
      <c r="B3" s="8" t="s">
        <v>630</v>
      </c>
      <c r="C3" s="8" t="s">
        <v>29</v>
      </c>
      <c r="D3" s="47">
        <v>414</v>
      </c>
      <c r="E3" s="10" t="s">
        <v>224</v>
      </c>
      <c r="F3" s="89">
        <v>38</v>
      </c>
      <c r="G3" s="89">
        <f t="shared" si="0"/>
        <v>84</v>
      </c>
      <c r="H3" s="89">
        <v>130</v>
      </c>
      <c r="I3" s="89">
        <f t="shared" ref="I3:I8" si="3">F3+10</f>
        <v>48</v>
      </c>
      <c r="J3" s="89">
        <f t="shared" si="1"/>
        <v>94</v>
      </c>
      <c r="K3" s="89">
        <f t="shared" si="1"/>
        <v>140</v>
      </c>
      <c r="L3" s="89">
        <f t="shared" si="2"/>
        <v>42</v>
      </c>
      <c r="M3" s="89">
        <f t="shared" si="2"/>
        <v>-4</v>
      </c>
      <c r="N3" s="89">
        <f t="shared" si="2"/>
        <v>-50</v>
      </c>
      <c r="P3" s="94" t="s">
        <v>443</v>
      </c>
      <c r="Q3" s="95">
        <v>44827</v>
      </c>
      <c r="R3" s="96">
        <f>Q3-DATE(YEAR(Q3),1,0)</f>
        <v>266</v>
      </c>
      <c r="S3" s="95">
        <v>44641</v>
      </c>
      <c r="T3" s="97">
        <f>S3-DATE(YEAR(S3),1,0)</f>
        <v>80</v>
      </c>
    </row>
    <row r="4" spans="1:20" x14ac:dyDescent="0.35">
      <c r="A4" s="8">
        <f>_xlfn.XLOOKUP(B4,All!B:B,All!A:A)</f>
        <v>4</v>
      </c>
      <c r="B4" s="8" t="s">
        <v>41</v>
      </c>
      <c r="C4" s="8" t="s">
        <v>29</v>
      </c>
      <c r="D4" s="47">
        <v>421</v>
      </c>
      <c r="E4" s="10" t="s">
        <v>226</v>
      </c>
      <c r="F4" s="89">
        <v>36</v>
      </c>
      <c r="G4" s="89">
        <f t="shared" si="0"/>
        <v>81.5</v>
      </c>
      <c r="H4" s="89">
        <v>127</v>
      </c>
      <c r="I4" s="89">
        <f t="shared" si="3"/>
        <v>46</v>
      </c>
      <c r="J4" s="89">
        <f t="shared" si="1"/>
        <v>91.5</v>
      </c>
      <c r="K4" s="89">
        <f t="shared" si="1"/>
        <v>137</v>
      </c>
      <c r="L4" s="89">
        <f t="shared" si="2"/>
        <v>44</v>
      </c>
      <c r="M4" s="89">
        <f t="shared" si="2"/>
        <v>-1.5</v>
      </c>
      <c r="N4" s="89">
        <f t="shared" si="2"/>
        <v>-47</v>
      </c>
      <c r="P4" s="94" t="s">
        <v>444</v>
      </c>
      <c r="Q4" s="95">
        <v>44732</v>
      </c>
      <c r="R4" s="96">
        <f>Q4-DATE(YEAR(Q4),1,0)</f>
        <v>171</v>
      </c>
      <c r="S4" s="95">
        <v>44916</v>
      </c>
      <c r="T4" s="97">
        <f>S4-DATE(YEAR(S4),1,0)</f>
        <v>355</v>
      </c>
    </row>
    <row r="5" spans="1:20" ht="15" thickBot="1" x14ac:dyDescent="0.4">
      <c r="A5" s="8">
        <f>_xlfn.XLOOKUP(B5,All!B:B,All!A:A)</f>
        <v>3</v>
      </c>
      <c r="B5" s="8" t="s">
        <v>33</v>
      </c>
      <c r="C5" s="8" t="s">
        <v>29</v>
      </c>
      <c r="D5" s="47">
        <v>337</v>
      </c>
      <c r="E5" s="10" t="s">
        <v>203</v>
      </c>
      <c r="F5" s="89">
        <v>67</v>
      </c>
      <c r="G5" s="89">
        <f t="shared" si="0"/>
        <v>116</v>
      </c>
      <c r="H5" s="89">
        <v>165</v>
      </c>
      <c r="I5" s="89">
        <f t="shared" si="3"/>
        <v>77</v>
      </c>
      <c r="J5" s="89">
        <f t="shared" si="1"/>
        <v>126</v>
      </c>
      <c r="K5" s="89">
        <f t="shared" si="1"/>
        <v>175</v>
      </c>
      <c r="L5" s="89">
        <f t="shared" si="2"/>
        <v>13</v>
      </c>
      <c r="M5" s="89">
        <f t="shared" si="2"/>
        <v>-36</v>
      </c>
      <c r="N5" s="89">
        <f t="shared" si="2"/>
        <v>-85</v>
      </c>
      <c r="P5" s="98" t="s">
        <v>445</v>
      </c>
      <c r="Q5" s="99">
        <v>44916</v>
      </c>
      <c r="R5" s="100">
        <f>Q5-DATE(YEAR(Q5),1,0)</f>
        <v>355</v>
      </c>
      <c r="S5" s="99">
        <v>44732</v>
      </c>
      <c r="T5" s="101">
        <f>S5-DATE(YEAR(S5),1,0)</f>
        <v>171</v>
      </c>
    </row>
    <row r="6" spans="1:20" x14ac:dyDescent="0.35">
      <c r="A6" s="8">
        <f>_xlfn.XLOOKUP(B6,All!B:B,All!A:A)</f>
        <v>5</v>
      </c>
      <c r="B6" s="8" t="s">
        <v>629</v>
      </c>
      <c r="C6" s="8" t="s">
        <v>27</v>
      </c>
      <c r="D6" s="47">
        <v>68</v>
      </c>
      <c r="E6" s="10" t="s">
        <v>202</v>
      </c>
      <c r="F6" s="89">
        <v>46</v>
      </c>
      <c r="G6" s="89">
        <f t="shared" si="0"/>
        <v>98.5</v>
      </c>
      <c r="H6" s="89">
        <v>151</v>
      </c>
      <c r="I6" s="89">
        <f t="shared" si="3"/>
        <v>56</v>
      </c>
      <c r="J6" s="89">
        <f t="shared" si="1"/>
        <v>108.5</v>
      </c>
      <c r="K6" s="89">
        <f t="shared" si="1"/>
        <v>161</v>
      </c>
      <c r="L6" s="89">
        <f t="shared" si="2"/>
        <v>34</v>
      </c>
      <c r="M6" s="89">
        <f t="shared" si="2"/>
        <v>-18.5</v>
      </c>
      <c r="N6" s="89">
        <f t="shared" si="2"/>
        <v>-71</v>
      </c>
    </row>
    <row r="7" spans="1:20" x14ac:dyDescent="0.35">
      <c r="A7" s="8">
        <f>_xlfn.XLOOKUP(B7,All!B:B,All!A:A)</f>
        <v>6</v>
      </c>
      <c r="B7" s="8" t="s">
        <v>46</v>
      </c>
      <c r="C7" s="8" t="s">
        <v>27</v>
      </c>
      <c r="D7" s="48" t="s">
        <v>176</v>
      </c>
      <c r="E7" s="8" t="s">
        <v>177</v>
      </c>
      <c r="F7" s="89">
        <v>25</v>
      </c>
      <c r="G7" s="89">
        <f t="shared" si="0"/>
        <v>84.5</v>
      </c>
      <c r="H7" s="89">
        <v>144</v>
      </c>
      <c r="I7" s="89">
        <f t="shared" si="3"/>
        <v>35</v>
      </c>
      <c r="J7" s="89">
        <f t="shared" si="1"/>
        <v>94.5</v>
      </c>
      <c r="K7" s="89">
        <f t="shared" si="1"/>
        <v>154</v>
      </c>
      <c r="L7" s="89">
        <f t="shared" si="2"/>
        <v>55</v>
      </c>
      <c r="M7" s="89">
        <f t="shared" si="2"/>
        <v>-4.5</v>
      </c>
      <c r="N7" s="89">
        <f t="shared" si="2"/>
        <v>-64</v>
      </c>
      <c r="R7" s="102"/>
    </row>
    <row r="8" spans="1:20" x14ac:dyDescent="0.35">
      <c r="A8" s="8">
        <f>_xlfn.XLOOKUP(B8,All!B:B,All!A:A)</f>
        <v>7</v>
      </c>
      <c r="B8" s="8" t="s">
        <v>47</v>
      </c>
      <c r="C8" s="8" t="s">
        <v>27</v>
      </c>
      <c r="D8" s="48" t="s">
        <v>176</v>
      </c>
      <c r="E8" s="8" t="s">
        <v>179</v>
      </c>
      <c r="F8" s="89">
        <v>25</v>
      </c>
      <c r="G8" s="89">
        <f t="shared" si="0"/>
        <v>77.5</v>
      </c>
      <c r="H8" s="89">
        <v>130</v>
      </c>
      <c r="I8" s="89">
        <f t="shared" si="3"/>
        <v>35</v>
      </c>
      <c r="J8" s="89">
        <f t="shared" si="1"/>
        <v>87.5</v>
      </c>
      <c r="K8" s="89">
        <f t="shared" si="1"/>
        <v>140</v>
      </c>
      <c r="L8" s="89">
        <f t="shared" si="2"/>
        <v>55</v>
      </c>
      <c r="M8" s="89">
        <f t="shared" si="2"/>
        <v>2.5</v>
      </c>
      <c r="N8" s="89">
        <f t="shared" si="2"/>
        <v>-50</v>
      </c>
      <c r="P8" s="107" t="s">
        <v>455</v>
      </c>
      <c r="Q8" s="108">
        <v>90</v>
      </c>
      <c r="R8" s="4" t="s">
        <v>452</v>
      </c>
      <c r="S8" s="4"/>
    </row>
    <row r="9" spans="1:20" s="106" customFormat="1" x14ac:dyDescent="0.35">
      <c r="A9" s="103">
        <f>_xlfn.XLOOKUP(B9,All!B:B,All!A:A)</f>
        <v>9</v>
      </c>
      <c r="B9" s="103" t="s">
        <v>49</v>
      </c>
      <c r="C9" s="103" t="s">
        <v>27</v>
      </c>
      <c r="D9" s="104" t="s">
        <v>176</v>
      </c>
      <c r="E9" s="103" t="s">
        <v>301</v>
      </c>
      <c r="F9" s="105">
        <v>173</v>
      </c>
      <c r="G9" s="105">
        <f t="shared" si="0"/>
        <v>227</v>
      </c>
      <c r="H9" s="105">
        <v>281</v>
      </c>
      <c r="I9" s="105">
        <f t="shared" ref="I9:K10" si="4">171-F9</f>
        <v>-2</v>
      </c>
      <c r="J9" s="105">
        <f t="shared" si="4"/>
        <v>-56</v>
      </c>
      <c r="K9" s="105">
        <f t="shared" si="4"/>
        <v>-110</v>
      </c>
      <c r="L9" s="105">
        <f t="shared" ref="L9:N10" si="5">266-F9</f>
        <v>93</v>
      </c>
      <c r="M9" s="105">
        <f t="shared" si="5"/>
        <v>39</v>
      </c>
      <c r="N9" s="105">
        <f t="shared" si="5"/>
        <v>-15</v>
      </c>
      <c r="Q9" s="108">
        <f>Q8/7</f>
        <v>12.857142857142858</v>
      </c>
      <c r="R9" s="4" t="s">
        <v>453</v>
      </c>
      <c r="S9" s="4"/>
    </row>
    <row r="10" spans="1:20" s="106" customFormat="1" x14ac:dyDescent="0.35">
      <c r="A10" s="103">
        <f>_xlfn.XLOOKUP(B10,All!B:B,All!A:A)</f>
        <v>10</v>
      </c>
      <c r="B10" s="103" t="s">
        <v>36</v>
      </c>
      <c r="C10" s="103" t="s">
        <v>29</v>
      </c>
      <c r="D10" s="104" t="s">
        <v>176</v>
      </c>
      <c r="E10" s="103" t="s">
        <v>296</v>
      </c>
      <c r="F10" s="105">
        <v>128</v>
      </c>
      <c r="G10" s="105">
        <f t="shared" si="0"/>
        <v>204.5</v>
      </c>
      <c r="H10" s="105">
        <v>281</v>
      </c>
      <c r="I10" s="105">
        <f t="shared" si="4"/>
        <v>43</v>
      </c>
      <c r="J10" s="105">
        <f t="shared" si="4"/>
        <v>-33.5</v>
      </c>
      <c r="K10" s="105">
        <f t="shared" si="4"/>
        <v>-110</v>
      </c>
      <c r="L10" s="105">
        <f t="shared" si="5"/>
        <v>138</v>
      </c>
      <c r="M10" s="105">
        <f t="shared" si="5"/>
        <v>61.5</v>
      </c>
      <c r="N10" s="105">
        <f t="shared" si="5"/>
        <v>-15</v>
      </c>
      <c r="Q10" s="108">
        <f>Q9/4</f>
        <v>3.2142857142857144</v>
      </c>
      <c r="R10" s="4" t="s">
        <v>454</v>
      </c>
      <c r="S10" s="4"/>
    </row>
    <row r="11" spans="1:20" x14ac:dyDescent="0.35">
      <c r="A11" s="8">
        <f>_xlfn.XLOOKUP(B11,All!B:B,All!A:A)</f>
        <v>14</v>
      </c>
      <c r="B11" s="8" t="s">
        <v>632</v>
      </c>
      <c r="C11" s="8" t="s">
        <v>27</v>
      </c>
      <c r="D11" s="47">
        <v>388</v>
      </c>
      <c r="E11" s="10" t="s">
        <v>195</v>
      </c>
      <c r="F11" s="89">
        <v>81</v>
      </c>
      <c r="G11" s="89">
        <f t="shared" si="0"/>
        <v>116</v>
      </c>
      <c r="H11" s="89">
        <v>151</v>
      </c>
      <c r="I11" s="89">
        <f>F11+10</f>
        <v>91</v>
      </c>
      <c r="J11" s="89">
        <f>G11+10</f>
        <v>126</v>
      </c>
      <c r="K11" s="89">
        <f>H11+10</f>
        <v>161</v>
      </c>
      <c r="L11" s="89">
        <f t="shared" ref="L11:L59" si="6">80-F11</f>
        <v>-1</v>
      </c>
      <c r="M11" s="89">
        <f t="shared" ref="M11:M59" si="7">80-G11</f>
        <v>-36</v>
      </c>
      <c r="N11" s="89">
        <f t="shared" ref="N11:N59" si="8">80-H11</f>
        <v>-71</v>
      </c>
    </row>
    <row r="12" spans="1:20" x14ac:dyDescent="0.35">
      <c r="A12" s="8">
        <f>_xlfn.XLOOKUP(B12,All!B:B,All!A:A)</f>
        <v>15</v>
      </c>
      <c r="B12" s="8" t="s">
        <v>631</v>
      </c>
      <c r="C12" s="8" t="s">
        <v>29</v>
      </c>
      <c r="D12" s="47">
        <v>211</v>
      </c>
      <c r="E12" s="10" t="s">
        <v>253</v>
      </c>
      <c r="F12" s="89">
        <v>39</v>
      </c>
      <c r="G12" s="89">
        <f t="shared" si="0"/>
        <v>79.5</v>
      </c>
      <c r="H12" s="89">
        <v>120</v>
      </c>
      <c r="I12" s="89">
        <f t="shared" ref="I12:I61" si="9">F12+10</f>
        <v>49</v>
      </c>
      <c r="J12" s="89">
        <f t="shared" ref="J12:J59" si="10">G12+10</f>
        <v>89.5</v>
      </c>
      <c r="K12" s="89">
        <f t="shared" ref="K12:K59" si="11">H12+10</f>
        <v>130</v>
      </c>
      <c r="L12" s="89">
        <f t="shared" si="6"/>
        <v>41</v>
      </c>
      <c r="M12" s="89">
        <f t="shared" si="7"/>
        <v>0.5</v>
      </c>
      <c r="N12" s="89">
        <f t="shared" si="8"/>
        <v>-40</v>
      </c>
    </row>
    <row r="13" spans="1:20" x14ac:dyDescent="0.35">
      <c r="A13" s="8">
        <f>_xlfn.XLOOKUP(B13,All!B:B,All!A:A)</f>
        <v>16</v>
      </c>
      <c r="B13" s="8" t="s">
        <v>429</v>
      </c>
      <c r="C13" s="8" t="s">
        <v>29</v>
      </c>
      <c r="D13" s="48" t="s">
        <v>176</v>
      </c>
      <c r="E13" s="10" t="s">
        <v>205</v>
      </c>
      <c r="F13" s="89">
        <v>46</v>
      </c>
      <c r="G13" s="89">
        <f t="shared" si="0"/>
        <v>91.5</v>
      </c>
      <c r="H13" s="89">
        <v>137</v>
      </c>
      <c r="I13" s="89">
        <f t="shared" si="9"/>
        <v>56</v>
      </c>
      <c r="J13" s="89">
        <f t="shared" si="10"/>
        <v>101.5</v>
      </c>
      <c r="K13" s="89">
        <f t="shared" si="11"/>
        <v>147</v>
      </c>
      <c r="L13" s="89">
        <f t="shared" si="6"/>
        <v>34</v>
      </c>
      <c r="M13" s="89">
        <f t="shared" si="7"/>
        <v>-11.5</v>
      </c>
      <c r="N13" s="89">
        <f t="shared" si="8"/>
        <v>-57</v>
      </c>
    </row>
    <row r="14" spans="1:20" x14ac:dyDescent="0.35">
      <c r="A14" s="8">
        <f>_xlfn.XLOOKUP(B14,All!B:B,All!A:A)</f>
        <v>18</v>
      </c>
      <c r="B14" s="8" t="s">
        <v>38</v>
      </c>
      <c r="C14" s="8" t="s">
        <v>27</v>
      </c>
      <c r="D14" s="47">
        <v>158</v>
      </c>
      <c r="E14" s="10" t="s">
        <v>228</v>
      </c>
      <c r="F14" s="89">
        <v>73</v>
      </c>
      <c r="G14" s="89">
        <f t="shared" si="0"/>
        <v>100</v>
      </c>
      <c r="H14" s="89">
        <v>127</v>
      </c>
      <c r="I14" s="89">
        <f t="shared" si="9"/>
        <v>83</v>
      </c>
      <c r="J14" s="89">
        <f t="shared" si="10"/>
        <v>110</v>
      </c>
      <c r="K14" s="89">
        <f t="shared" si="11"/>
        <v>137</v>
      </c>
      <c r="L14" s="89">
        <f t="shared" si="6"/>
        <v>7</v>
      </c>
      <c r="M14" s="89">
        <f t="shared" si="7"/>
        <v>-20</v>
      </c>
      <c r="N14" s="89">
        <f t="shared" si="8"/>
        <v>-47</v>
      </c>
    </row>
    <row r="15" spans="1:20" x14ac:dyDescent="0.35">
      <c r="A15" s="8">
        <f>_xlfn.XLOOKUP(B15,All!B:B,All!A:A)</f>
        <v>19</v>
      </c>
      <c r="B15" s="8" t="s">
        <v>45</v>
      </c>
      <c r="C15" s="8" t="s">
        <v>27</v>
      </c>
      <c r="D15" s="47">
        <v>86</v>
      </c>
      <c r="E15" s="10" t="s">
        <v>208</v>
      </c>
      <c r="F15" s="89">
        <v>32</v>
      </c>
      <c r="G15" s="89">
        <f t="shared" si="0"/>
        <v>88</v>
      </c>
      <c r="H15" s="89">
        <v>144</v>
      </c>
      <c r="I15" s="89">
        <f t="shared" si="9"/>
        <v>42</v>
      </c>
      <c r="J15" s="89">
        <f t="shared" si="10"/>
        <v>98</v>
      </c>
      <c r="K15" s="89">
        <f t="shared" si="11"/>
        <v>154</v>
      </c>
      <c r="L15" s="89">
        <f t="shared" si="6"/>
        <v>48</v>
      </c>
      <c r="M15" s="89">
        <f t="shared" si="7"/>
        <v>-8</v>
      </c>
      <c r="N15" s="89">
        <f t="shared" si="8"/>
        <v>-64</v>
      </c>
    </row>
    <row r="16" spans="1:20" x14ac:dyDescent="0.35">
      <c r="A16" s="8">
        <f>_xlfn.XLOOKUP(B16,All!B:B,All!A:A)</f>
        <v>20</v>
      </c>
      <c r="B16" s="8" t="s">
        <v>48</v>
      </c>
      <c r="C16" s="8" t="s">
        <v>27</v>
      </c>
      <c r="D16" s="47">
        <v>183</v>
      </c>
      <c r="E16" s="10" t="s">
        <v>230</v>
      </c>
      <c r="F16" s="89">
        <v>66</v>
      </c>
      <c r="G16" s="89">
        <f t="shared" si="0"/>
        <v>93.5</v>
      </c>
      <c r="H16" s="89">
        <v>121</v>
      </c>
      <c r="I16" s="89">
        <f t="shared" si="9"/>
        <v>76</v>
      </c>
      <c r="J16" s="89">
        <f t="shared" si="10"/>
        <v>103.5</v>
      </c>
      <c r="K16" s="89">
        <f t="shared" si="11"/>
        <v>131</v>
      </c>
      <c r="L16" s="89">
        <f t="shared" si="6"/>
        <v>14</v>
      </c>
      <c r="M16" s="89">
        <f t="shared" si="7"/>
        <v>-13.5</v>
      </c>
      <c r="N16" s="89">
        <f t="shared" si="8"/>
        <v>-41</v>
      </c>
    </row>
    <row r="17" spans="1:14" x14ac:dyDescent="0.35">
      <c r="A17" s="8">
        <f>_xlfn.XLOOKUP(B17,All!B:B,All!A:A)</f>
        <v>21</v>
      </c>
      <c r="B17" s="8" t="s">
        <v>635</v>
      </c>
      <c r="C17" s="8" t="s">
        <v>27</v>
      </c>
      <c r="D17" s="48" t="s">
        <v>176</v>
      </c>
      <c r="E17" s="10" t="s">
        <v>209</v>
      </c>
      <c r="F17" s="89">
        <v>60</v>
      </c>
      <c r="G17" s="89">
        <f t="shared" si="0"/>
        <v>116</v>
      </c>
      <c r="H17" s="89">
        <v>172</v>
      </c>
      <c r="I17" s="89">
        <f t="shared" si="9"/>
        <v>70</v>
      </c>
      <c r="J17" s="89">
        <f t="shared" si="10"/>
        <v>126</v>
      </c>
      <c r="K17" s="89">
        <f t="shared" si="11"/>
        <v>182</v>
      </c>
      <c r="L17" s="89">
        <f t="shared" si="6"/>
        <v>20</v>
      </c>
      <c r="M17" s="89">
        <f t="shared" si="7"/>
        <v>-36</v>
      </c>
      <c r="N17" s="89">
        <f t="shared" si="8"/>
        <v>-92</v>
      </c>
    </row>
    <row r="18" spans="1:14" x14ac:dyDescent="0.35">
      <c r="A18" s="8">
        <f>_xlfn.XLOOKUP(B18,All!B:B,All!A:A)</f>
        <v>22</v>
      </c>
      <c r="B18" s="8" t="s">
        <v>50</v>
      </c>
      <c r="C18" s="8" t="s">
        <v>27</v>
      </c>
      <c r="D18" s="47">
        <v>361</v>
      </c>
      <c r="E18" s="10" t="s">
        <v>211</v>
      </c>
      <c r="F18" s="89">
        <v>46</v>
      </c>
      <c r="G18" s="89">
        <f t="shared" si="0"/>
        <v>102</v>
      </c>
      <c r="H18" s="89">
        <v>158</v>
      </c>
      <c r="I18" s="89">
        <f t="shared" si="9"/>
        <v>56</v>
      </c>
      <c r="J18" s="89">
        <f t="shared" si="10"/>
        <v>112</v>
      </c>
      <c r="K18" s="89">
        <f t="shared" si="11"/>
        <v>168</v>
      </c>
      <c r="L18" s="89">
        <f t="shared" si="6"/>
        <v>34</v>
      </c>
      <c r="M18" s="89">
        <f t="shared" si="7"/>
        <v>-22</v>
      </c>
      <c r="N18" s="89">
        <f t="shared" si="8"/>
        <v>-78</v>
      </c>
    </row>
    <row r="19" spans="1:14" x14ac:dyDescent="0.35">
      <c r="A19" s="8">
        <f>_xlfn.XLOOKUP(B19,All!B:B,All!A:A)</f>
        <v>24</v>
      </c>
      <c r="B19" s="8" t="s">
        <v>43</v>
      </c>
      <c r="C19" s="8" t="s">
        <v>27</v>
      </c>
      <c r="D19" s="48" t="s">
        <v>176</v>
      </c>
      <c r="E19" s="8" t="s">
        <v>182</v>
      </c>
      <c r="F19" s="89">
        <v>88</v>
      </c>
      <c r="G19" s="89">
        <f t="shared" si="0"/>
        <v>112.5</v>
      </c>
      <c r="H19" s="89">
        <v>137</v>
      </c>
      <c r="I19" s="89">
        <f t="shared" si="9"/>
        <v>98</v>
      </c>
      <c r="J19" s="89">
        <f t="shared" si="10"/>
        <v>122.5</v>
      </c>
      <c r="K19" s="89">
        <f t="shared" si="11"/>
        <v>147</v>
      </c>
      <c r="L19" s="89">
        <f t="shared" si="6"/>
        <v>-8</v>
      </c>
      <c r="M19" s="89">
        <f t="shared" si="7"/>
        <v>-32.5</v>
      </c>
      <c r="N19" s="89">
        <f t="shared" si="8"/>
        <v>-57</v>
      </c>
    </row>
    <row r="20" spans="1:14" x14ac:dyDescent="0.35">
      <c r="A20" s="8">
        <f>_xlfn.XLOOKUP(B20,All!B:B,All!A:A)</f>
        <v>31</v>
      </c>
      <c r="B20" s="8" t="s">
        <v>159</v>
      </c>
      <c r="C20" s="8" t="s">
        <v>27</v>
      </c>
      <c r="D20" s="48" t="s">
        <v>176</v>
      </c>
      <c r="E20" s="8" t="s">
        <v>265</v>
      </c>
      <c r="F20" s="89">
        <v>46</v>
      </c>
      <c r="G20" s="89">
        <f t="shared" si="0"/>
        <v>84.5</v>
      </c>
      <c r="H20" s="89">
        <v>123</v>
      </c>
      <c r="I20" s="89">
        <f t="shared" si="9"/>
        <v>56</v>
      </c>
      <c r="J20" s="89">
        <f t="shared" si="10"/>
        <v>94.5</v>
      </c>
      <c r="K20" s="89">
        <f t="shared" si="11"/>
        <v>133</v>
      </c>
      <c r="L20" s="89">
        <f t="shared" si="6"/>
        <v>34</v>
      </c>
      <c r="M20" s="89">
        <f t="shared" si="7"/>
        <v>-4.5</v>
      </c>
      <c r="N20" s="89">
        <f t="shared" si="8"/>
        <v>-43</v>
      </c>
    </row>
    <row r="21" spans="1:14" x14ac:dyDescent="0.35">
      <c r="A21" s="8">
        <f>_xlfn.XLOOKUP(B21,All!B:B,All!A:A)</f>
        <v>32</v>
      </c>
      <c r="B21" s="8" t="s">
        <v>161</v>
      </c>
      <c r="C21" s="8" t="s">
        <v>27</v>
      </c>
      <c r="D21" s="9" t="s">
        <v>304</v>
      </c>
      <c r="E21" s="8" t="s">
        <v>302</v>
      </c>
      <c r="F21" s="89">
        <v>81</v>
      </c>
      <c r="G21" s="89">
        <f t="shared" si="0"/>
        <v>117.5</v>
      </c>
      <c r="H21" s="89">
        <v>154</v>
      </c>
      <c r="I21" s="89">
        <f t="shared" si="9"/>
        <v>91</v>
      </c>
      <c r="J21" s="89">
        <f t="shared" si="10"/>
        <v>127.5</v>
      </c>
      <c r="K21" s="89">
        <f t="shared" si="11"/>
        <v>164</v>
      </c>
      <c r="L21" s="89">
        <f t="shared" si="6"/>
        <v>-1</v>
      </c>
      <c r="M21" s="89">
        <f t="shared" si="7"/>
        <v>-37.5</v>
      </c>
      <c r="N21" s="89">
        <f t="shared" si="8"/>
        <v>-74</v>
      </c>
    </row>
    <row r="22" spans="1:14" x14ac:dyDescent="0.35">
      <c r="A22" s="8">
        <f>_xlfn.XLOOKUP(B22,All!B:B,All!A:A)</f>
        <v>25</v>
      </c>
      <c r="B22" s="8" t="s">
        <v>52</v>
      </c>
      <c r="C22" s="8" t="s">
        <v>29</v>
      </c>
      <c r="D22" s="47">
        <v>640</v>
      </c>
      <c r="E22" s="8" t="s">
        <v>255</v>
      </c>
      <c r="F22" s="89">
        <v>56</v>
      </c>
      <c r="G22" s="89">
        <f t="shared" si="0"/>
        <v>83.5</v>
      </c>
      <c r="H22" s="89">
        <v>111</v>
      </c>
      <c r="I22" s="89">
        <f t="shared" si="9"/>
        <v>66</v>
      </c>
      <c r="J22" s="89">
        <f t="shared" si="10"/>
        <v>93.5</v>
      </c>
      <c r="K22" s="89">
        <f t="shared" si="11"/>
        <v>121</v>
      </c>
      <c r="L22" s="89">
        <f t="shared" si="6"/>
        <v>24</v>
      </c>
      <c r="M22" s="89">
        <f t="shared" si="7"/>
        <v>-3.5</v>
      </c>
      <c r="N22" s="89">
        <f t="shared" si="8"/>
        <v>-31</v>
      </c>
    </row>
    <row r="23" spans="1:14" x14ac:dyDescent="0.35">
      <c r="A23" s="8">
        <f>_xlfn.XLOOKUP(B23,All!B:B,All!A:A)</f>
        <v>26</v>
      </c>
      <c r="B23" s="8" t="s">
        <v>32</v>
      </c>
      <c r="C23" s="8" t="s">
        <v>27</v>
      </c>
      <c r="D23" s="48" t="s">
        <v>176</v>
      </c>
      <c r="E23" s="10" t="s">
        <v>203</v>
      </c>
      <c r="F23" s="89">
        <v>67</v>
      </c>
      <c r="G23" s="89">
        <f t="shared" si="0"/>
        <v>116</v>
      </c>
      <c r="H23" s="89">
        <v>165</v>
      </c>
      <c r="I23" s="89">
        <f t="shared" si="9"/>
        <v>77</v>
      </c>
      <c r="J23" s="89">
        <f t="shared" si="10"/>
        <v>126</v>
      </c>
      <c r="K23" s="89">
        <f t="shared" si="11"/>
        <v>175</v>
      </c>
      <c r="L23" s="89">
        <f t="shared" si="6"/>
        <v>13</v>
      </c>
      <c r="M23" s="89">
        <f t="shared" si="7"/>
        <v>-36</v>
      </c>
      <c r="N23" s="89">
        <f t="shared" si="8"/>
        <v>-85</v>
      </c>
    </row>
    <row r="24" spans="1:14" x14ac:dyDescent="0.35">
      <c r="A24" s="8">
        <f>_xlfn.XLOOKUP(B24,All!B:B,All!A:A)</f>
        <v>27</v>
      </c>
      <c r="B24" s="8" t="s">
        <v>58</v>
      </c>
      <c r="C24" s="8" t="s">
        <v>27</v>
      </c>
      <c r="D24" s="48" t="s">
        <v>176</v>
      </c>
      <c r="E24" s="10" t="s">
        <v>190</v>
      </c>
      <c r="F24" s="89">
        <v>95</v>
      </c>
      <c r="G24" s="89">
        <f t="shared" si="0"/>
        <v>126.5</v>
      </c>
      <c r="H24" s="89">
        <v>158</v>
      </c>
      <c r="I24" s="89">
        <f t="shared" si="9"/>
        <v>105</v>
      </c>
      <c r="J24" s="89">
        <f t="shared" si="10"/>
        <v>136.5</v>
      </c>
      <c r="K24" s="89">
        <f t="shared" si="11"/>
        <v>168</v>
      </c>
      <c r="L24" s="89">
        <f t="shared" si="6"/>
        <v>-15</v>
      </c>
      <c r="M24" s="89">
        <f t="shared" si="7"/>
        <v>-46.5</v>
      </c>
      <c r="N24" s="89">
        <f t="shared" si="8"/>
        <v>-78</v>
      </c>
    </row>
    <row r="25" spans="1:14" x14ac:dyDescent="0.35">
      <c r="A25" s="8">
        <f>_xlfn.XLOOKUP(B25,All!B:B,All!A:A)</f>
        <v>28</v>
      </c>
      <c r="B25" s="8" t="s">
        <v>37</v>
      </c>
      <c r="C25" s="8" t="s">
        <v>27</v>
      </c>
      <c r="D25" s="47">
        <v>384</v>
      </c>
      <c r="E25" s="10" t="s">
        <v>235</v>
      </c>
      <c r="F25" s="89">
        <v>66</v>
      </c>
      <c r="G25" s="89">
        <f t="shared" si="0"/>
        <v>98</v>
      </c>
      <c r="H25" s="89">
        <v>130</v>
      </c>
      <c r="I25" s="89">
        <f t="shared" si="9"/>
        <v>76</v>
      </c>
      <c r="J25" s="89">
        <f t="shared" si="10"/>
        <v>108</v>
      </c>
      <c r="K25" s="89">
        <f t="shared" si="11"/>
        <v>140</v>
      </c>
      <c r="L25" s="89">
        <f t="shared" si="6"/>
        <v>14</v>
      </c>
      <c r="M25" s="89">
        <f t="shared" si="7"/>
        <v>-18</v>
      </c>
      <c r="N25" s="89">
        <f t="shared" si="8"/>
        <v>-50</v>
      </c>
    </row>
    <row r="26" spans="1:14" x14ac:dyDescent="0.35">
      <c r="A26" s="8">
        <f>_xlfn.XLOOKUP(B26,All!B:B,All!A:A)</f>
        <v>33</v>
      </c>
      <c r="B26" s="8" t="s">
        <v>129</v>
      </c>
      <c r="C26" s="8" t="s">
        <v>27</v>
      </c>
      <c r="D26" s="48" t="s">
        <v>176</v>
      </c>
      <c r="E26" s="10" t="s">
        <v>183</v>
      </c>
      <c r="F26" s="89">
        <v>46</v>
      </c>
      <c r="G26" s="89">
        <f t="shared" si="0"/>
        <v>77.5</v>
      </c>
      <c r="H26" s="89">
        <v>109</v>
      </c>
      <c r="I26" s="89">
        <f t="shared" si="9"/>
        <v>56</v>
      </c>
      <c r="J26" s="89">
        <f t="shared" si="10"/>
        <v>87.5</v>
      </c>
      <c r="K26" s="89">
        <f t="shared" si="11"/>
        <v>119</v>
      </c>
      <c r="L26" s="89">
        <f t="shared" si="6"/>
        <v>34</v>
      </c>
      <c r="M26" s="89">
        <f t="shared" si="7"/>
        <v>2.5</v>
      </c>
      <c r="N26" s="89">
        <f t="shared" si="8"/>
        <v>-29</v>
      </c>
    </row>
    <row r="27" spans="1:14" x14ac:dyDescent="0.35">
      <c r="A27" s="8">
        <f>_xlfn.XLOOKUP(B27,All!B:B,All!A:A)</f>
        <v>34</v>
      </c>
      <c r="B27" s="8" t="s">
        <v>131</v>
      </c>
      <c r="C27" s="8" t="s">
        <v>27</v>
      </c>
      <c r="D27" s="48" t="s">
        <v>176</v>
      </c>
      <c r="E27" s="10" t="s">
        <v>186</v>
      </c>
      <c r="F27" s="89">
        <v>46</v>
      </c>
      <c r="G27" s="89">
        <f t="shared" si="0"/>
        <v>70.5</v>
      </c>
      <c r="H27" s="89">
        <v>95</v>
      </c>
      <c r="I27" s="89">
        <f t="shared" si="9"/>
        <v>56</v>
      </c>
      <c r="J27" s="89">
        <f t="shared" si="10"/>
        <v>80.5</v>
      </c>
      <c r="K27" s="89">
        <f t="shared" si="11"/>
        <v>105</v>
      </c>
      <c r="L27" s="89">
        <f t="shared" si="6"/>
        <v>34</v>
      </c>
      <c r="M27" s="89">
        <f t="shared" si="7"/>
        <v>9.5</v>
      </c>
      <c r="N27" s="89">
        <f t="shared" si="8"/>
        <v>-15</v>
      </c>
    </row>
    <row r="28" spans="1:14" x14ac:dyDescent="0.35">
      <c r="A28" s="8">
        <f>_xlfn.XLOOKUP(B28,All!B:B,All!A:A)</f>
        <v>35</v>
      </c>
      <c r="B28" s="8" t="s">
        <v>133</v>
      </c>
      <c r="C28" s="8" t="s">
        <v>27</v>
      </c>
      <c r="D28" s="46">
        <v>220</v>
      </c>
      <c r="E28" s="8" t="s">
        <v>351</v>
      </c>
      <c r="F28" s="89">
        <v>60</v>
      </c>
      <c r="G28" s="89">
        <f t="shared" si="0"/>
        <v>96</v>
      </c>
      <c r="H28" s="89">
        <v>132</v>
      </c>
      <c r="I28" s="115">
        <f t="shared" si="9"/>
        <v>70</v>
      </c>
      <c r="J28" s="115">
        <f t="shared" si="10"/>
        <v>106</v>
      </c>
      <c r="K28" s="115">
        <f t="shared" si="11"/>
        <v>142</v>
      </c>
      <c r="L28" s="115">
        <f t="shared" si="6"/>
        <v>20</v>
      </c>
      <c r="M28" s="115">
        <f t="shared" si="7"/>
        <v>-16</v>
      </c>
      <c r="N28" s="115">
        <f t="shared" si="8"/>
        <v>-52</v>
      </c>
    </row>
    <row r="29" spans="1:14" x14ac:dyDescent="0.35">
      <c r="A29" s="8">
        <f>_xlfn.XLOOKUP(B29,All!B:B,All!A:A)</f>
        <v>38</v>
      </c>
      <c r="B29" s="18" t="s">
        <v>434</v>
      </c>
      <c r="C29" s="8" t="s">
        <v>29</v>
      </c>
      <c r="D29" s="47">
        <v>492</v>
      </c>
      <c r="E29" s="8" t="s">
        <v>472</v>
      </c>
      <c r="F29" s="89">
        <v>55</v>
      </c>
      <c r="G29" s="89">
        <f t="shared" si="0"/>
        <v>89.5</v>
      </c>
      <c r="H29" s="89">
        <v>124</v>
      </c>
      <c r="I29" s="115">
        <f t="shared" ref="I29" si="12">F29+10</f>
        <v>65</v>
      </c>
      <c r="J29" s="115">
        <f t="shared" ref="J29" si="13">G29+10</f>
        <v>99.5</v>
      </c>
      <c r="K29" s="115">
        <f t="shared" ref="K29" si="14">H29+10</f>
        <v>134</v>
      </c>
      <c r="L29" s="115">
        <f t="shared" ref="L29" si="15">80-F29</f>
        <v>25</v>
      </c>
      <c r="M29" s="115">
        <f t="shared" ref="M29" si="16">80-G29</f>
        <v>-9.5</v>
      </c>
      <c r="N29" s="115">
        <f t="shared" ref="N29" si="17">80-H29</f>
        <v>-44</v>
      </c>
    </row>
    <row r="30" spans="1:14" x14ac:dyDescent="0.35">
      <c r="A30" s="8">
        <f>_xlfn.XLOOKUP(B30,All!B:B,All!A:A)</f>
        <v>39</v>
      </c>
      <c r="B30" s="8" t="s">
        <v>634</v>
      </c>
      <c r="C30" s="8" t="s">
        <v>27</v>
      </c>
      <c r="D30" s="48" t="s">
        <v>176</v>
      </c>
      <c r="E30" s="10" t="s">
        <v>187</v>
      </c>
      <c r="F30" s="89">
        <v>53</v>
      </c>
      <c r="G30" s="89">
        <f t="shared" si="0"/>
        <v>109</v>
      </c>
      <c r="H30" s="89">
        <v>165</v>
      </c>
      <c r="I30" s="89">
        <f t="shared" si="9"/>
        <v>63</v>
      </c>
      <c r="J30" s="89">
        <f t="shared" si="10"/>
        <v>119</v>
      </c>
      <c r="K30" s="89">
        <f t="shared" si="11"/>
        <v>175</v>
      </c>
      <c r="L30" s="89">
        <f t="shared" si="6"/>
        <v>27</v>
      </c>
      <c r="M30" s="89">
        <f t="shared" si="7"/>
        <v>-29</v>
      </c>
      <c r="N30" s="89">
        <f t="shared" si="8"/>
        <v>-85</v>
      </c>
    </row>
    <row r="31" spans="1:14" x14ac:dyDescent="0.35">
      <c r="A31" s="8">
        <f>_xlfn.XLOOKUP(B31,All!B:B,All!A:A)</f>
        <v>40</v>
      </c>
      <c r="B31" s="8" t="s">
        <v>57</v>
      </c>
      <c r="C31" s="8" t="s">
        <v>27</v>
      </c>
      <c r="D31" s="44" t="s">
        <v>304</v>
      </c>
      <c r="E31" s="45" t="s">
        <v>350</v>
      </c>
      <c r="F31" s="89">
        <v>91</v>
      </c>
      <c r="G31" s="89">
        <f t="shared" si="0"/>
        <v>108.5</v>
      </c>
      <c r="H31" s="89">
        <v>126</v>
      </c>
      <c r="I31" s="89">
        <f t="shared" si="9"/>
        <v>101</v>
      </c>
      <c r="J31" s="89">
        <f t="shared" si="10"/>
        <v>118.5</v>
      </c>
      <c r="K31" s="89">
        <f t="shared" si="11"/>
        <v>136</v>
      </c>
      <c r="L31" s="89">
        <f t="shared" si="6"/>
        <v>-11</v>
      </c>
      <c r="M31" s="89">
        <f t="shared" si="7"/>
        <v>-28.5</v>
      </c>
      <c r="N31" s="89">
        <f t="shared" si="8"/>
        <v>-46</v>
      </c>
    </row>
    <row r="32" spans="1:14" x14ac:dyDescent="0.35">
      <c r="A32" s="8">
        <f>_xlfn.XLOOKUP(B32,All!B:B,All!A:A)</f>
        <v>41</v>
      </c>
      <c r="B32" s="18" t="s">
        <v>464</v>
      </c>
      <c r="C32" s="8" t="s">
        <v>27</v>
      </c>
      <c r="D32" s="47">
        <v>494</v>
      </c>
      <c r="E32" s="45" t="s">
        <v>470</v>
      </c>
      <c r="F32" s="89">
        <v>52</v>
      </c>
      <c r="G32" s="89">
        <f t="shared" si="0"/>
        <v>88.5</v>
      </c>
      <c r="H32" s="89">
        <v>125</v>
      </c>
      <c r="I32" s="89">
        <f t="shared" ref="I32" si="18">F32+10</f>
        <v>62</v>
      </c>
      <c r="J32" s="89">
        <f t="shared" ref="J32" si="19">G32+10</f>
        <v>98.5</v>
      </c>
      <c r="K32" s="89">
        <f t="shared" ref="K32" si="20">H32+10</f>
        <v>135</v>
      </c>
      <c r="L32" s="89">
        <f t="shared" ref="L32" si="21">80-F32</f>
        <v>28</v>
      </c>
      <c r="M32" s="89">
        <f t="shared" ref="M32" si="22">80-G32</f>
        <v>-8.5</v>
      </c>
      <c r="N32" s="89">
        <f t="shared" ref="N32" si="23">80-H32</f>
        <v>-45</v>
      </c>
    </row>
    <row r="33" spans="1:14" x14ac:dyDescent="0.35">
      <c r="A33" s="8">
        <f>_xlfn.XLOOKUP(B33,All!B:B,All!A:A)</f>
        <v>42</v>
      </c>
      <c r="B33" s="8" t="s">
        <v>89</v>
      </c>
      <c r="C33" s="8" t="s">
        <v>27</v>
      </c>
      <c r="D33" s="47">
        <v>194</v>
      </c>
      <c r="E33" s="10" t="s">
        <v>213</v>
      </c>
      <c r="F33" s="89">
        <v>39</v>
      </c>
      <c r="G33" s="89">
        <f t="shared" si="0"/>
        <v>95</v>
      </c>
      <c r="H33" s="89">
        <v>151</v>
      </c>
      <c r="I33" s="89">
        <f t="shared" si="9"/>
        <v>49</v>
      </c>
      <c r="J33" s="89">
        <f t="shared" si="10"/>
        <v>105</v>
      </c>
      <c r="K33" s="89">
        <f t="shared" si="11"/>
        <v>161</v>
      </c>
      <c r="L33" s="89">
        <f t="shared" si="6"/>
        <v>41</v>
      </c>
      <c r="M33" s="89">
        <f t="shared" si="7"/>
        <v>-15</v>
      </c>
      <c r="N33" s="89">
        <f t="shared" si="8"/>
        <v>-71</v>
      </c>
    </row>
    <row r="34" spans="1:14" x14ac:dyDescent="0.35">
      <c r="A34" s="8">
        <f>_xlfn.XLOOKUP(B34,All!B:B,All!A:A)</f>
        <v>43</v>
      </c>
      <c r="B34" s="8" t="s">
        <v>95</v>
      </c>
      <c r="C34" s="8" t="s">
        <v>27</v>
      </c>
      <c r="D34" s="47">
        <v>321</v>
      </c>
      <c r="E34" s="10" t="s">
        <v>251</v>
      </c>
      <c r="F34" s="89">
        <v>64</v>
      </c>
      <c r="G34" s="89">
        <f t="shared" si="0"/>
        <v>102</v>
      </c>
      <c r="H34" s="89">
        <v>140</v>
      </c>
      <c r="I34" s="89">
        <f t="shared" si="9"/>
        <v>74</v>
      </c>
      <c r="J34" s="89">
        <f t="shared" si="10"/>
        <v>112</v>
      </c>
      <c r="K34" s="89">
        <f t="shared" si="11"/>
        <v>150</v>
      </c>
      <c r="L34" s="89">
        <f t="shared" si="6"/>
        <v>16</v>
      </c>
      <c r="M34" s="89">
        <f t="shared" si="7"/>
        <v>-22</v>
      </c>
      <c r="N34" s="89">
        <f t="shared" si="8"/>
        <v>-60</v>
      </c>
    </row>
    <row r="35" spans="1:14" x14ac:dyDescent="0.35">
      <c r="A35" s="8">
        <f>_xlfn.XLOOKUP(B35,All!B:B,All!A:A)</f>
        <v>44</v>
      </c>
      <c r="B35" s="8" t="s">
        <v>94</v>
      </c>
      <c r="C35" s="8" t="s">
        <v>27</v>
      </c>
      <c r="D35" s="47">
        <v>305</v>
      </c>
      <c r="E35" s="10" t="s">
        <v>249</v>
      </c>
      <c r="F35" s="89">
        <v>51</v>
      </c>
      <c r="G35" s="89">
        <f t="shared" si="0"/>
        <v>87</v>
      </c>
      <c r="H35" s="89">
        <v>123</v>
      </c>
      <c r="I35" s="89">
        <f t="shared" si="9"/>
        <v>61</v>
      </c>
      <c r="J35" s="89">
        <f t="shared" si="10"/>
        <v>97</v>
      </c>
      <c r="K35" s="89">
        <f t="shared" si="11"/>
        <v>133</v>
      </c>
      <c r="L35" s="89">
        <f t="shared" si="6"/>
        <v>29</v>
      </c>
      <c r="M35" s="89">
        <f t="shared" si="7"/>
        <v>-7</v>
      </c>
      <c r="N35" s="89">
        <f t="shared" si="8"/>
        <v>-43</v>
      </c>
    </row>
    <row r="36" spans="1:14" x14ac:dyDescent="0.35">
      <c r="A36" s="8">
        <f>_xlfn.XLOOKUP(B36,All!B:B,All!A:A)</f>
        <v>45</v>
      </c>
      <c r="B36" s="8" t="s">
        <v>90</v>
      </c>
      <c r="C36" s="8" t="s">
        <v>27</v>
      </c>
      <c r="D36" s="47">
        <v>440</v>
      </c>
      <c r="E36" s="10" t="s">
        <v>232</v>
      </c>
      <c r="F36" s="89">
        <v>80</v>
      </c>
      <c r="G36" s="89">
        <f t="shared" ref="G36:G62" si="24">MEDIAN(F36,H36)</f>
        <v>104</v>
      </c>
      <c r="H36" s="89">
        <v>128</v>
      </c>
      <c r="I36" s="89">
        <f t="shared" si="9"/>
        <v>90</v>
      </c>
      <c r="J36" s="89">
        <f t="shared" si="10"/>
        <v>114</v>
      </c>
      <c r="K36" s="89">
        <f t="shared" si="11"/>
        <v>138</v>
      </c>
      <c r="L36" s="89">
        <f t="shared" si="6"/>
        <v>0</v>
      </c>
      <c r="M36" s="89">
        <f t="shared" si="7"/>
        <v>-24</v>
      </c>
      <c r="N36" s="89">
        <f t="shared" si="8"/>
        <v>-48</v>
      </c>
    </row>
    <row r="37" spans="1:14" x14ac:dyDescent="0.35">
      <c r="A37" s="8">
        <f>_xlfn.XLOOKUP(B37,All!B:B,All!A:A)</f>
        <v>46</v>
      </c>
      <c r="B37" s="8" t="s">
        <v>96</v>
      </c>
      <c r="C37" s="8" t="s">
        <v>27</v>
      </c>
      <c r="D37" s="47">
        <v>777</v>
      </c>
      <c r="E37" s="10" t="s">
        <v>216</v>
      </c>
      <c r="F37" s="89">
        <v>39</v>
      </c>
      <c r="G37" s="89">
        <f t="shared" si="24"/>
        <v>81</v>
      </c>
      <c r="H37" s="89">
        <v>123</v>
      </c>
      <c r="I37" s="89">
        <f t="shared" si="9"/>
        <v>49</v>
      </c>
      <c r="J37" s="89">
        <f t="shared" si="10"/>
        <v>91</v>
      </c>
      <c r="K37" s="89">
        <f t="shared" si="11"/>
        <v>133</v>
      </c>
      <c r="L37" s="89">
        <f t="shared" si="6"/>
        <v>41</v>
      </c>
      <c r="M37" s="89">
        <f t="shared" si="7"/>
        <v>-1</v>
      </c>
      <c r="N37" s="89">
        <f t="shared" si="8"/>
        <v>-43</v>
      </c>
    </row>
    <row r="38" spans="1:14" x14ac:dyDescent="0.35">
      <c r="A38" s="8">
        <f>_xlfn.XLOOKUP(B38,All!B:B,All!A:A)</f>
        <v>47</v>
      </c>
      <c r="B38" s="8" t="s">
        <v>82</v>
      </c>
      <c r="C38" s="8" t="s">
        <v>27</v>
      </c>
      <c r="D38" s="47">
        <v>276</v>
      </c>
      <c r="E38" s="10" t="s">
        <v>191</v>
      </c>
      <c r="F38" s="89">
        <v>53</v>
      </c>
      <c r="G38" s="89">
        <f t="shared" si="24"/>
        <v>102</v>
      </c>
      <c r="H38" s="89">
        <v>151</v>
      </c>
      <c r="I38" s="89">
        <f t="shared" si="9"/>
        <v>63</v>
      </c>
      <c r="J38" s="89">
        <f t="shared" si="10"/>
        <v>112</v>
      </c>
      <c r="K38" s="89">
        <f t="shared" si="11"/>
        <v>161</v>
      </c>
      <c r="L38" s="89">
        <f t="shared" si="6"/>
        <v>27</v>
      </c>
      <c r="M38" s="89">
        <f t="shared" si="7"/>
        <v>-22</v>
      </c>
      <c r="N38" s="89">
        <f t="shared" si="8"/>
        <v>-71</v>
      </c>
    </row>
    <row r="39" spans="1:14" x14ac:dyDescent="0.35">
      <c r="A39" s="8">
        <f>_xlfn.XLOOKUP(B39,All!B:B,All!A:A)</f>
        <v>48</v>
      </c>
      <c r="B39" s="8" t="s">
        <v>85</v>
      </c>
      <c r="C39" s="8" t="s">
        <v>27</v>
      </c>
      <c r="D39" s="47">
        <v>782</v>
      </c>
      <c r="E39" s="10" t="s">
        <v>219</v>
      </c>
      <c r="F39" s="89">
        <v>74</v>
      </c>
      <c r="G39" s="89">
        <f t="shared" si="24"/>
        <v>105.5</v>
      </c>
      <c r="H39" s="89">
        <v>137</v>
      </c>
      <c r="I39" s="89">
        <f t="shared" si="9"/>
        <v>84</v>
      </c>
      <c r="J39" s="89">
        <f t="shared" si="10"/>
        <v>115.5</v>
      </c>
      <c r="K39" s="89">
        <f t="shared" si="11"/>
        <v>147</v>
      </c>
      <c r="L39" s="89">
        <f t="shared" si="6"/>
        <v>6</v>
      </c>
      <c r="M39" s="89">
        <f t="shared" si="7"/>
        <v>-25.5</v>
      </c>
      <c r="N39" s="89">
        <f t="shared" si="8"/>
        <v>-57</v>
      </c>
    </row>
    <row r="40" spans="1:14" x14ac:dyDescent="0.35">
      <c r="A40" s="8">
        <f>_xlfn.XLOOKUP(B40,All!B:B,All!A:A)</f>
        <v>49</v>
      </c>
      <c r="B40" s="8" t="s">
        <v>87</v>
      </c>
      <c r="C40" s="8" t="s">
        <v>27</v>
      </c>
      <c r="D40" s="47">
        <v>774</v>
      </c>
      <c r="E40" s="10" t="s">
        <v>220</v>
      </c>
      <c r="F40" s="89">
        <v>60</v>
      </c>
      <c r="G40" s="89">
        <f t="shared" si="24"/>
        <v>102</v>
      </c>
      <c r="H40" s="89">
        <v>144</v>
      </c>
      <c r="I40" s="89">
        <f t="shared" si="9"/>
        <v>70</v>
      </c>
      <c r="J40" s="89">
        <f t="shared" si="10"/>
        <v>112</v>
      </c>
      <c r="K40" s="89">
        <f t="shared" si="11"/>
        <v>154</v>
      </c>
      <c r="L40" s="89">
        <f t="shared" si="6"/>
        <v>20</v>
      </c>
      <c r="M40" s="89">
        <f t="shared" si="7"/>
        <v>-22</v>
      </c>
      <c r="N40" s="89">
        <f t="shared" si="8"/>
        <v>-64</v>
      </c>
    </row>
    <row r="41" spans="1:14" x14ac:dyDescent="0.35">
      <c r="A41" s="8">
        <f>_xlfn.XLOOKUP(B41,All!B:B,All!A:A)</f>
        <v>50</v>
      </c>
      <c r="B41" s="8" t="s">
        <v>83</v>
      </c>
      <c r="C41" s="8" t="s">
        <v>27</v>
      </c>
      <c r="D41" s="47">
        <v>756</v>
      </c>
      <c r="E41" s="10" t="s">
        <v>257</v>
      </c>
      <c r="F41" s="89">
        <v>64</v>
      </c>
      <c r="G41" s="89">
        <f t="shared" si="24"/>
        <v>96</v>
      </c>
      <c r="H41" s="89">
        <v>128</v>
      </c>
      <c r="I41" s="89">
        <f t="shared" si="9"/>
        <v>74</v>
      </c>
      <c r="J41" s="89">
        <f t="shared" si="10"/>
        <v>106</v>
      </c>
      <c r="K41" s="89">
        <f t="shared" si="11"/>
        <v>138</v>
      </c>
      <c r="L41" s="89">
        <f t="shared" si="6"/>
        <v>16</v>
      </c>
      <c r="M41" s="89">
        <f t="shared" si="7"/>
        <v>-16</v>
      </c>
      <c r="N41" s="89">
        <f t="shared" si="8"/>
        <v>-48</v>
      </c>
    </row>
    <row r="42" spans="1:14" x14ac:dyDescent="0.35">
      <c r="A42" s="8">
        <f>_xlfn.XLOOKUP(B42,All!B:B,All!A:A)</f>
        <v>51</v>
      </c>
      <c r="B42" s="8" t="s">
        <v>92</v>
      </c>
      <c r="C42" s="8" t="s">
        <v>27</v>
      </c>
      <c r="D42" s="47">
        <v>710</v>
      </c>
      <c r="E42" s="10" t="s">
        <v>223</v>
      </c>
      <c r="F42" s="89">
        <v>81</v>
      </c>
      <c r="G42" s="89">
        <f t="shared" si="24"/>
        <v>112.5</v>
      </c>
      <c r="H42" s="89">
        <v>144</v>
      </c>
      <c r="I42" s="89">
        <f t="shared" si="9"/>
        <v>91</v>
      </c>
      <c r="J42" s="89">
        <f t="shared" si="10"/>
        <v>122.5</v>
      </c>
      <c r="K42" s="89">
        <f t="shared" si="11"/>
        <v>154</v>
      </c>
      <c r="L42" s="89">
        <f t="shared" si="6"/>
        <v>-1</v>
      </c>
      <c r="M42" s="89">
        <f t="shared" si="7"/>
        <v>-32.5</v>
      </c>
      <c r="N42" s="89">
        <f t="shared" si="8"/>
        <v>-64</v>
      </c>
    </row>
    <row r="43" spans="1:14" x14ac:dyDescent="0.35">
      <c r="A43" s="8">
        <f>_xlfn.XLOOKUP(B43,All!B:B,All!A:A)</f>
        <v>52</v>
      </c>
      <c r="B43" s="8" t="s">
        <v>93</v>
      </c>
      <c r="C43" s="8" t="s">
        <v>27</v>
      </c>
      <c r="D43" s="47">
        <v>328</v>
      </c>
      <c r="E43" s="10" t="s">
        <v>247</v>
      </c>
      <c r="F43" s="89">
        <v>66</v>
      </c>
      <c r="G43" s="89">
        <f t="shared" si="24"/>
        <v>107</v>
      </c>
      <c r="H43" s="89">
        <v>148</v>
      </c>
      <c r="I43" s="89">
        <f t="shared" si="9"/>
        <v>76</v>
      </c>
      <c r="J43" s="89">
        <f t="shared" si="10"/>
        <v>117</v>
      </c>
      <c r="K43" s="89">
        <f t="shared" si="11"/>
        <v>158</v>
      </c>
      <c r="L43" s="89">
        <f t="shared" si="6"/>
        <v>14</v>
      </c>
      <c r="M43" s="89">
        <f t="shared" si="7"/>
        <v>-27</v>
      </c>
      <c r="N43" s="89">
        <f t="shared" si="8"/>
        <v>-68</v>
      </c>
    </row>
    <row r="44" spans="1:14" x14ac:dyDescent="0.35">
      <c r="A44" s="8">
        <f>_xlfn.XLOOKUP(B44,All!B:B,All!A:A)</f>
        <v>53</v>
      </c>
      <c r="B44" s="11" t="s">
        <v>80</v>
      </c>
      <c r="C44" s="8" t="s">
        <v>27</v>
      </c>
      <c r="D44" s="47">
        <v>284</v>
      </c>
      <c r="E44" s="10" t="s">
        <v>243</v>
      </c>
      <c r="F44" s="89">
        <v>77</v>
      </c>
      <c r="G44" s="89">
        <f t="shared" si="24"/>
        <v>102</v>
      </c>
      <c r="H44" s="89">
        <v>127</v>
      </c>
      <c r="I44" s="89">
        <f t="shared" si="9"/>
        <v>87</v>
      </c>
      <c r="J44" s="89">
        <f t="shared" si="10"/>
        <v>112</v>
      </c>
      <c r="K44" s="89">
        <f t="shared" si="11"/>
        <v>137</v>
      </c>
      <c r="L44" s="89">
        <f t="shared" si="6"/>
        <v>3</v>
      </c>
      <c r="M44" s="89">
        <f t="shared" si="7"/>
        <v>-22</v>
      </c>
      <c r="N44" s="89">
        <f t="shared" si="8"/>
        <v>-47</v>
      </c>
    </row>
    <row r="45" spans="1:14" x14ac:dyDescent="0.35">
      <c r="A45" s="8">
        <f>_xlfn.XLOOKUP(B45,All!B:B,All!A:A)</f>
        <v>54</v>
      </c>
      <c r="B45" s="11" t="s">
        <v>84</v>
      </c>
      <c r="C45" s="8" t="s">
        <v>27</v>
      </c>
      <c r="D45" s="47">
        <v>294</v>
      </c>
      <c r="E45" s="10" t="s">
        <v>245</v>
      </c>
      <c r="F45" s="89">
        <v>64</v>
      </c>
      <c r="G45" s="89">
        <f t="shared" si="24"/>
        <v>106</v>
      </c>
      <c r="H45" s="89">
        <v>148</v>
      </c>
      <c r="I45" s="89">
        <f t="shared" si="9"/>
        <v>74</v>
      </c>
      <c r="J45" s="89">
        <f t="shared" si="10"/>
        <v>116</v>
      </c>
      <c r="K45" s="89">
        <f t="shared" si="11"/>
        <v>158</v>
      </c>
      <c r="L45" s="89">
        <f t="shared" si="6"/>
        <v>16</v>
      </c>
      <c r="M45" s="89">
        <f t="shared" si="7"/>
        <v>-26</v>
      </c>
      <c r="N45" s="89">
        <f t="shared" si="8"/>
        <v>-68</v>
      </c>
    </row>
    <row r="46" spans="1:14" x14ac:dyDescent="0.35">
      <c r="A46" s="8">
        <f>_xlfn.XLOOKUP(B46,All!B:B,All!A:A)</f>
        <v>55</v>
      </c>
      <c r="B46" s="8" t="s">
        <v>81</v>
      </c>
      <c r="C46" s="8" t="s">
        <v>27</v>
      </c>
      <c r="D46" s="47">
        <v>264</v>
      </c>
      <c r="E46" s="10" t="s">
        <v>241</v>
      </c>
      <c r="F46" s="89">
        <v>56</v>
      </c>
      <c r="G46" s="89">
        <f t="shared" si="24"/>
        <v>92</v>
      </c>
      <c r="H46" s="89">
        <v>128</v>
      </c>
      <c r="I46" s="89">
        <f t="shared" si="9"/>
        <v>66</v>
      </c>
      <c r="J46" s="89">
        <f t="shared" si="10"/>
        <v>102</v>
      </c>
      <c r="K46" s="89">
        <f t="shared" si="11"/>
        <v>138</v>
      </c>
      <c r="L46" s="89">
        <f t="shared" si="6"/>
        <v>24</v>
      </c>
      <c r="M46" s="89">
        <f t="shared" si="7"/>
        <v>-12</v>
      </c>
      <c r="N46" s="89">
        <f t="shared" si="8"/>
        <v>-48</v>
      </c>
    </row>
    <row r="47" spans="1:14" x14ac:dyDescent="0.35">
      <c r="A47" s="8">
        <f>_xlfn.XLOOKUP(B47,All!B:B,All!A:A)</f>
        <v>56</v>
      </c>
      <c r="B47" s="8" t="s">
        <v>633</v>
      </c>
      <c r="C47" s="8" t="s">
        <v>27</v>
      </c>
      <c r="D47" s="47">
        <v>377</v>
      </c>
      <c r="E47" s="10" t="s">
        <v>237</v>
      </c>
      <c r="F47" s="89">
        <v>80</v>
      </c>
      <c r="G47" s="89">
        <f t="shared" si="24"/>
        <v>114</v>
      </c>
      <c r="H47" s="89">
        <v>148</v>
      </c>
      <c r="I47" s="89">
        <f t="shared" si="9"/>
        <v>90</v>
      </c>
      <c r="J47" s="89">
        <f t="shared" si="10"/>
        <v>124</v>
      </c>
      <c r="K47" s="89">
        <f t="shared" si="11"/>
        <v>158</v>
      </c>
      <c r="L47" s="89">
        <f t="shared" si="6"/>
        <v>0</v>
      </c>
      <c r="M47" s="89">
        <f t="shared" si="7"/>
        <v>-34</v>
      </c>
      <c r="N47" s="89">
        <f t="shared" si="8"/>
        <v>-68</v>
      </c>
    </row>
    <row r="48" spans="1:14" x14ac:dyDescent="0.35">
      <c r="A48" s="8">
        <f>_xlfn.XLOOKUP(B48,All!B:B,All!A:A)</f>
        <v>57</v>
      </c>
      <c r="B48" s="8" t="s">
        <v>143</v>
      </c>
      <c r="C48" s="8" t="s">
        <v>27</v>
      </c>
      <c r="D48" s="47">
        <v>175</v>
      </c>
      <c r="E48" s="10" t="s">
        <v>199</v>
      </c>
      <c r="F48" s="89">
        <v>53</v>
      </c>
      <c r="G48" s="89">
        <f t="shared" si="24"/>
        <v>98.5</v>
      </c>
      <c r="H48" s="89">
        <v>144</v>
      </c>
      <c r="I48" s="89">
        <f t="shared" si="9"/>
        <v>63</v>
      </c>
      <c r="J48" s="89">
        <f t="shared" si="10"/>
        <v>108.5</v>
      </c>
      <c r="K48" s="89">
        <f t="shared" si="11"/>
        <v>154</v>
      </c>
      <c r="L48" s="89">
        <f t="shared" si="6"/>
        <v>27</v>
      </c>
      <c r="M48" s="89">
        <f t="shared" si="7"/>
        <v>-18.5</v>
      </c>
      <c r="N48" s="89">
        <f t="shared" si="8"/>
        <v>-64</v>
      </c>
    </row>
    <row r="49" spans="1:14" x14ac:dyDescent="0.35">
      <c r="A49" s="8">
        <f>_xlfn.XLOOKUP(B49,All!B:B,All!A:A)</f>
        <v>58</v>
      </c>
      <c r="B49" s="8" t="s">
        <v>91</v>
      </c>
      <c r="C49" s="8" t="s">
        <v>27</v>
      </c>
      <c r="D49" s="47">
        <v>346</v>
      </c>
      <c r="E49" s="10" t="s">
        <v>239</v>
      </c>
      <c r="F49" s="89">
        <v>66</v>
      </c>
      <c r="G49" s="89">
        <f t="shared" si="24"/>
        <v>97</v>
      </c>
      <c r="H49" s="89">
        <v>128</v>
      </c>
      <c r="I49" s="89">
        <f t="shared" si="9"/>
        <v>76</v>
      </c>
      <c r="J49" s="89">
        <f t="shared" si="10"/>
        <v>107</v>
      </c>
      <c r="K49" s="89">
        <f t="shared" si="11"/>
        <v>138</v>
      </c>
      <c r="L49" s="89">
        <f t="shared" si="6"/>
        <v>14</v>
      </c>
      <c r="M49" s="89">
        <f t="shared" si="7"/>
        <v>-17</v>
      </c>
      <c r="N49" s="89">
        <f t="shared" si="8"/>
        <v>-48</v>
      </c>
    </row>
    <row r="50" spans="1:14" x14ac:dyDescent="0.35">
      <c r="A50" s="8">
        <f>_xlfn.XLOOKUP(B50,All!B:B,All!A:A)</f>
        <v>59</v>
      </c>
      <c r="B50" s="8" t="s">
        <v>86</v>
      </c>
      <c r="C50" s="8" t="s">
        <v>27</v>
      </c>
      <c r="D50" s="47">
        <v>458</v>
      </c>
      <c r="E50" s="10" t="s">
        <v>208</v>
      </c>
      <c r="F50" s="89">
        <v>32</v>
      </c>
      <c r="G50" s="89">
        <f t="shared" si="24"/>
        <v>88</v>
      </c>
      <c r="H50" s="89">
        <v>144</v>
      </c>
      <c r="I50" s="89">
        <f t="shared" si="9"/>
        <v>42</v>
      </c>
      <c r="J50" s="89">
        <f t="shared" si="10"/>
        <v>98</v>
      </c>
      <c r="K50" s="89">
        <f t="shared" si="11"/>
        <v>154</v>
      </c>
      <c r="L50" s="89">
        <f t="shared" si="6"/>
        <v>48</v>
      </c>
      <c r="M50" s="89">
        <f t="shared" si="7"/>
        <v>-8</v>
      </c>
      <c r="N50" s="89">
        <f t="shared" si="8"/>
        <v>-64</v>
      </c>
    </row>
    <row r="51" spans="1:14" x14ac:dyDescent="0.35">
      <c r="A51" s="8">
        <f>_xlfn.XLOOKUP(B51,All!B:B,All!A:A)</f>
        <v>60</v>
      </c>
      <c r="B51" s="8" t="s">
        <v>148</v>
      </c>
      <c r="C51" s="8" t="s">
        <v>27</v>
      </c>
      <c r="D51" s="48" t="s">
        <v>176</v>
      </c>
      <c r="E51" s="10" t="s">
        <v>190</v>
      </c>
      <c r="F51" s="89">
        <v>95</v>
      </c>
      <c r="G51" s="89">
        <f t="shared" si="24"/>
        <v>126.5</v>
      </c>
      <c r="H51" s="89">
        <v>158</v>
      </c>
      <c r="I51" s="89">
        <f t="shared" si="9"/>
        <v>105</v>
      </c>
      <c r="J51" s="89">
        <f t="shared" si="10"/>
        <v>136.5</v>
      </c>
      <c r="K51" s="89">
        <f t="shared" si="11"/>
        <v>168</v>
      </c>
      <c r="L51" s="89">
        <f t="shared" si="6"/>
        <v>-15</v>
      </c>
      <c r="M51" s="89">
        <f t="shared" si="7"/>
        <v>-46.5</v>
      </c>
      <c r="N51" s="89">
        <f t="shared" si="8"/>
        <v>-78</v>
      </c>
    </row>
    <row r="52" spans="1:14" x14ac:dyDescent="0.35">
      <c r="A52" s="8">
        <f>_xlfn.XLOOKUP(B52,All!B:B,All!A:A)</f>
        <v>61</v>
      </c>
      <c r="B52" s="8" t="s">
        <v>150</v>
      </c>
      <c r="C52" s="8" t="s">
        <v>29</v>
      </c>
      <c r="D52" s="48" t="s">
        <v>176</v>
      </c>
      <c r="E52" s="10" t="s">
        <v>191</v>
      </c>
      <c r="F52" s="89">
        <v>53</v>
      </c>
      <c r="G52" s="89">
        <f t="shared" si="24"/>
        <v>102</v>
      </c>
      <c r="H52" s="89">
        <v>151</v>
      </c>
      <c r="I52" s="89">
        <f t="shared" si="9"/>
        <v>63</v>
      </c>
      <c r="J52" s="89">
        <f t="shared" si="10"/>
        <v>112</v>
      </c>
      <c r="K52" s="89">
        <f t="shared" si="11"/>
        <v>161</v>
      </c>
      <c r="L52" s="89">
        <f t="shared" si="6"/>
        <v>27</v>
      </c>
      <c r="M52" s="89">
        <f t="shared" si="7"/>
        <v>-22</v>
      </c>
      <c r="N52" s="89">
        <f t="shared" si="8"/>
        <v>-71</v>
      </c>
    </row>
    <row r="53" spans="1:14" x14ac:dyDescent="0.35">
      <c r="A53" s="8">
        <f>_xlfn.XLOOKUP(B53,All!B:B,All!A:A)</f>
        <v>62</v>
      </c>
      <c r="B53" s="8" t="s">
        <v>152</v>
      </c>
      <c r="C53" s="8" t="s">
        <v>27</v>
      </c>
      <c r="D53" s="48" t="s">
        <v>176</v>
      </c>
      <c r="E53" s="10" t="s">
        <v>194</v>
      </c>
      <c r="F53" s="89">
        <v>88</v>
      </c>
      <c r="G53" s="89">
        <f t="shared" si="24"/>
        <v>126.5</v>
      </c>
      <c r="H53" s="89">
        <v>165</v>
      </c>
      <c r="I53" s="89">
        <f t="shared" si="9"/>
        <v>98</v>
      </c>
      <c r="J53" s="89">
        <f t="shared" si="10"/>
        <v>136.5</v>
      </c>
      <c r="K53" s="89">
        <f t="shared" si="11"/>
        <v>175</v>
      </c>
      <c r="L53" s="89">
        <f t="shared" si="6"/>
        <v>-8</v>
      </c>
      <c r="M53" s="89">
        <f t="shared" si="7"/>
        <v>-46.5</v>
      </c>
      <c r="N53" s="89">
        <f t="shared" si="8"/>
        <v>-85</v>
      </c>
    </row>
    <row r="54" spans="1:14" x14ac:dyDescent="0.35">
      <c r="A54" s="8">
        <f>_xlfn.XLOOKUP(B54,All!B:B,All!A:A)</f>
        <v>63</v>
      </c>
      <c r="B54" s="8" t="s">
        <v>154</v>
      </c>
      <c r="C54" s="8" t="s">
        <v>27</v>
      </c>
      <c r="D54" s="48" t="s">
        <v>176</v>
      </c>
      <c r="E54" s="10" t="s">
        <v>195</v>
      </c>
      <c r="F54" s="89">
        <v>81</v>
      </c>
      <c r="G54" s="89">
        <f t="shared" si="24"/>
        <v>116</v>
      </c>
      <c r="H54" s="89">
        <v>151</v>
      </c>
      <c r="I54" s="89">
        <f t="shared" si="9"/>
        <v>91</v>
      </c>
      <c r="J54" s="89">
        <f t="shared" si="10"/>
        <v>126</v>
      </c>
      <c r="K54" s="89">
        <f t="shared" si="11"/>
        <v>161</v>
      </c>
      <c r="L54" s="89">
        <f t="shared" si="6"/>
        <v>-1</v>
      </c>
      <c r="M54" s="89">
        <f t="shared" si="7"/>
        <v>-36</v>
      </c>
      <c r="N54" s="89">
        <f t="shared" si="8"/>
        <v>-71</v>
      </c>
    </row>
    <row r="55" spans="1:14" x14ac:dyDescent="0.35">
      <c r="A55" s="8">
        <f>_xlfn.XLOOKUP(B55,All!B:B,All!A:A)</f>
        <v>64</v>
      </c>
      <c r="B55" s="8" t="s">
        <v>156</v>
      </c>
      <c r="C55" s="8" t="s">
        <v>27</v>
      </c>
      <c r="D55" s="48" t="s">
        <v>176</v>
      </c>
      <c r="E55" s="10" t="s">
        <v>198</v>
      </c>
      <c r="F55" s="89">
        <v>67</v>
      </c>
      <c r="G55" s="89">
        <f t="shared" si="24"/>
        <v>109</v>
      </c>
      <c r="H55" s="89">
        <v>151</v>
      </c>
      <c r="I55" s="89">
        <f t="shared" si="9"/>
        <v>77</v>
      </c>
      <c r="J55" s="89">
        <f t="shared" si="10"/>
        <v>119</v>
      </c>
      <c r="K55" s="89">
        <f t="shared" si="11"/>
        <v>161</v>
      </c>
      <c r="L55" s="89">
        <f t="shared" si="6"/>
        <v>13</v>
      </c>
      <c r="M55" s="89">
        <f t="shared" si="7"/>
        <v>-29</v>
      </c>
      <c r="N55" s="89">
        <f t="shared" si="8"/>
        <v>-71</v>
      </c>
    </row>
    <row r="56" spans="1:14" x14ac:dyDescent="0.35">
      <c r="A56" s="8">
        <f>_xlfn.XLOOKUP(B56,All!B:B,All!A:A)</f>
        <v>65</v>
      </c>
      <c r="B56" s="8" t="s">
        <v>326</v>
      </c>
      <c r="C56" s="8" t="s">
        <v>27</v>
      </c>
      <c r="D56" s="48" t="s">
        <v>176</v>
      </c>
      <c r="E56" s="10" t="s">
        <v>328</v>
      </c>
      <c r="F56" s="89">
        <v>39</v>
      </c>
      <c r="G56" s="89">
        <f t="shared" si="24"/>
        <v>84.5</v>
      </c>
      <c r="H56" s="89">
        <v>130</v>
      </c>
      <c r="I56" s="89">
        <f t="shared" si="9"/>
        <v>49</v>
      </c>
      <c r="J56" s="89">
        <f t="shared" si="10"/>
        <v>94.5</v>
      </c>
      <c r="K56" s="89">
        <f t="shared" si="11"/>
        <v>140</v>
      </c>
      <c r="L56" s="89">
        <f t="shared" si="6"/>
        <v>41</v>
      </c>
      <c r="M56" s="89">
        <f t="shared" si="7"/>
        <v>-4.5</v>
      </c>
      <c r="N56" s="89">
        <f t="shared" si="8"/>
        <v>-50</v>
      </c>
    </row>
    <row r="57" spans="1:14" x14ac:dyDescent="0.35">
      <c r="A57" s="8">
        <f>_xlfn.XLOOKUP(B57,All!B:B,All!A:A)</f>
        <v>72</v>
      </c>
      <c r="B57" s="8" t="s">
        <v>354</v>
      </c>
      <c r="C57" s="8" t="s">
        <v>27</v>
      </c>
      <c r="D57" s="46">
        <v>236</v>
      </c>
      <c r="E57" s="10" t="s">
        <v>355</v>
      </c>
      <c r="F57" s="89">
        <v>80</v>
      </c>
      <c r="G57" s="89">
        <f t="shared" si="24"/>
        <v>100.5</v>
      </c>
      <c r="H57" s="89">
        <v>121</v>
      </c>
      <c r="I57" s="89">
        <f t="shared" si="9"/>
        <v>90</v>
      </c>
      <c r="J57" s="89">
        <f t="shared" si="10"/>
        <v>110.5</v>
      </c>
      <c r="K57" s="89">
        <f t="shared" si="11"/>
        <v>131</v>
      </c>
      <c r="L57" s="89">
        <f t="shared" si="6"/>
        <v>0</v>
      </c>
      <c r="M57" s="89">
        <f t="shared" si="7"/>
        <v>-20.5</v>
      </c>
      <c r="N57" s="89">
        <f t="shared" si="8"/>
        <v>-41</v>
      </c>
    </row>
    <row r="58" spans="1:14" x14ac:dyDescent="0.35">
      <c r="A58" s="8">
        <f>_xlfn.XLOOKUP(B58,All!B:B,All!A:A)</f>
        <v>73</v>
      </c>
      <c r="B58" s="8" t="s">
        <v>358</v>
      </c>
      <c r="C58" s="8" t="s">
        <v>27</v>
      </c>
      <c r="D58" s="48" t="s">
        <v>176</v>
      </c>
      <c r="E58" s="10" t="s">
        <v>361</v>
      </c>
      <c r="F58" s="89">
        <v>60</v>
      </c>
      <c r="G58" s="89">
        <f t="shared" si="24"/>
        <v>95</v>
      </c>
      <c r="H58" s="89">
        <v>130</v>
      </c>
      <c r="I58" s="89">
        <f t="shared" si="9"/>
        <v>70</v>
      </c>
      <c r="J58" s="89">
        <f t="shared" si="10"/>
        <v>105</v>
      </c>
      <c r="K58" s="89">
        <f t="shared" si="11"/>
        <v>140</v>
      </c>
      <c r="L58" s="89">
        <f t="shared" si="6"/>
        <v>20</v>
      </c>
      <c r="M58" s="89">
        <f t="shared" si="7"/>
        <v>-15</v>
      </c>
      <c r="N58" s="89">
        <f t="shared" si="8"/>
        <v>-50</v>
      </c>
    </row>
    <row r="59" spans="1:14" x14ac:dyDescent="0.35">
      <c r="A59" s="8">
        <f>_xlfn.XLOOKUP(B59,All!B:B,All!A:A)</f>
        <v>74</v>
      </c>
      <c r="B59" s="4" t="s">
        <v>399</v>
      </c>
      <c r="C59" s="10" t="s">
        <v>27</v>
      </c>
      <c r="D59" s="48" t="s">
        <v>176</v>
      </c>
      <c r="E59" s="10" t="s">
        <v>416</v>
      </c>
      <c r="F59" s="89">
        <v>116</v>
      </c>
      <c r="G59" s="89">
        <f t="shared" si="24"/>
        <v>140.5</v>
      </c>
      <c r="H59" s="89">
        <v>165</v>
      </c>
      <c r="I59" s="89">
        <f t="shared" si="9"/>
        <v>126</v>
      </c>
      <c r="J59" s="89">
        <f t="shared" si="10"/>
        <v>150.5</v>
      </c>
      <c r="K59" s="89">
        <f t="shared" si="11"/>
        <v>175</v>
      </c>
      <c r="L59" s="89">
        <f t="shared" si="6"/>
        <v>-36</v>
      </c>
      <c r="M59" s="89">
        <f t="shared" si="7"/>
        <v>-60.5</v>
      </c>
      <c r="N59" s="89">
        <f t="shared" si="8"/>
        <v>-85</v>
      </c>
    </row>
    <row r="60" spans="1:14" s="106" customFormat="1" x14ac:dyDescent="0.35">
      <c r="A60" s="103">
        <f>_xlfn.XLOOKUP(B60,All!B:B,All!A:A)</f>
        <v>75</v>
      </c>
      <c r="B60" s="106" t="s">
        <v>404</v>
      </c>
      <c r="C60" s="103" t="s">
        <v>27</v>
      </c>
      <c r="D60" s="104" t="s">
        <v>176</v>
      </c>
      <c r="E60" s="103" t="s">
        <v>193</v>
      </c>
      <c r="F60" s="105">
        <v>201</v>
      </c>
      <c r="G60" s="105">
        <f t="shared" si="24"/>
        <v>264</v>
      </c>
      <c r="H60" s="105">
        <v>327</v>
      </c>
      <c r="I60" s="105">
        <f>171-F60</f>
        <v>-30</v>
      </c>
      <c r="J60" s="105">
        <f>171-G60</f>
        <v>-93</v>
      </c>
      <c r="K60" s="105">
        <f>171-H60</f>
        <v>-156</v>
      </c>
      <c r="L60" s="105">
        <f>266-F60</f>
        <v>65</v>
      </c>
      <c r="M60" s="105">
        <f>266-G60</f>
        <v>2</v>
      </c>
      <c r="N60" s="105">
        <f>266-H60</f>
        <v>-61</v>
      </c>
    </row>
    <row r="61" spans="1:14" x14ac:dyDescent="0.35">
      <c r="A61" s="8">
        <f>_xlfn.XLOOKUP(B61,All!B:B,All!A:A)</f>
        <v>76</v>
      </c>
      <c r="B61" s="4" t="s">
        <v>407</v>
      </c>
      <c r="C61" s="10" t="s">
        <v>27</v>
      </c>
      <c r="D61" s="48" t="s">
        <v>176</v>
      </c>
      <c r="E61" s="10" t="s">
        <v>418</v>
      </c>
      <c r="F61" s="89">
        <v>81</v>
      </c>
      <c r="G61" s="89">
        <f t="shared" si="24"/>
        <v>119.5</v>
      </c>
      <c r="H61" s="89">
        <v>158</v>
      </c>
      <c r="I61" s="89">
        <f t="shared" si="9"/>
        <v>91</v>
      </c>
      <c r="J61" s="89">
        <f>G61+10</f>
        <v>129.5</v>
      </c>
      <c r="K61" s="89">
        <f>H61+10</f>
        <v>168</v>
      </c>
      <c r="L61" s="89">
        <f t="shared" ref="L61:N62" si="25">80-F61</f>
        <v>-1</v>
      </c>
      <c r="M61" s="89">
        <f t="shared" si="25"/>
        <v>-39.5</v>
      </c>
      <c r="N61" s="89">
        <f t="shared" si="25"/>
        <v>-78</v>
      </c>
    </row>
    <row r="62" spans="1:14" x14ac:dyDescent="0.35">
      <c r="A62" s="8">
        <f>_xlfn.XLOOKUP(B62,All!B:B,All!A:A)</f>
        <v>77</v>
      </c>
      <c r="B62" s="4" t="s">
        <v>411</v>
      </c>
      <c r="C62" s="10" t="s">
        <v>27</v>
      </c>
      <c r="D62" s="48" t="s">
        <v>176</v>
      </c>
      <c r="E62" s="10" t="s">
        <v>419</v>
      </c>
      <c r="F62" s="89">
        <v>32</v>
      </c>
      <c r="G62" s="89">
        <f t="shared" si="24"/>
        <v>81</v>
      </c>
      <c r="H62" s="89">
        <v>130</v>
      </c>
      <c r="I62" s="89">
        <f>F62+10</f>
        <v>42</v>
      </c>
      <c r="J62" s="89">
        <f>G62+10</f>
        <v>91</v>
      </c>
      <c r="K62" s="89">
        <f>H62+10</f>
        <v>140</v>
      </c>
      <c r="L62" s="89">
        <f t="shared" si="25"/>
        <v>48</v>
      </c>
      <c r="M62" s="89">
        <f t="shared" si="25"/>
        <v>-1</v>
      </c>
      <c r="N62" s="89">
        <f t="shared" si="25"/>
        <v>-50</v>
      </c>
    </row>
  </sheetData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3A70C-3C39-4F76-9178-845D2795E027}">
  <dimension ref="A1:T62"/>
  <sheetViews>
    <sheetView workbookViewId="0"/>
  </sheetViews>
  <sheetFormatPr defaultRowHeight="14.5" x14ac:dyDescent="0.35"/>
  <cols>
    <col min="1" max="1" width="4.36328125" customWidth="1"/>
    <col min="2" max="2" width="24.90625" customWidth="1"/>
    <col min="3" max="3" width="14.6328125" customWidth="1"/>
    <col min="4" max="4" width="6.26953125" customWidth="1"/>
    <col min="5" max="5" width="22" customWidth="1"/>
    <col min="6" max="6" width="6.6328125" customWidth="1"/>
    <col min="7" max="7" width="6.6328125" style="117" customWidth="1"/>
    <col min="8" max="9" width="6.6328125" customWidth="1"/>
    <col min="10" max="10" width="6.6328125" style="117" customWidth="1"/>
    <col min="11" max="12" width="6.6328125" customWidth="1"/>
    <col min="13" max="13" width="6.6328125" style="117" customWidth="1"/>
    <col min="14" max="14" width="6.6328125" customWidth="1"/>
    <col min="15" max="15" width="4.54296875" customWidth="1"/>
    <col min="16" max="16" width="15.1796875" customWidth="1"/>
    <col min="18" max="18" width="5" customWidth="1"/>
    <col min="20" max="20" width="5" customWidth="1"/>
  </cols>
  <sheetData>
    <row r="1" spans="1:20" x14ac:dyDescent="0.35">
      <c r="A1" s="1" t="s">
        <v>128</v>
      </c>
      <c r="B1" s="1" t="s">
        <v>24</v>
      </c>
      <c r="C1" s="1" t="s">
        <v>28</v>
      </c>
      <c r="D1" s="7" t="s">
        <v>163</v>
      </c>
      <c r="E1" s="1" t="s">
        <v>299</v>
      </c>
      <c r="F1" s="7" t="s">
        <v>430</v>
      </c>
      <c r="G1" s="114" t="s">
        <v>447</v>
      </c>
      <c r="H1" s="7" t="s">
        <v>431</v>
      </c>
      <c r="I1" s="7" t="s">
        <v>450</v>
      </c>
      <c r="J1" s="114"/>
      <c r="K1" s="7"/>
      <c r="L1" s="90" t="s">
        <v>448</v>
      </c>
      <c r="M1" s="118"/>
      <c r="N1" s="90"/>
      <c r="P1" s="91" t="s">
        <v>439</v>
      </c>
      <c r="Q1" s="92" t="s">
        <v>440</v>
      </c>
      <c r="R1" s="92"/>
      <c r="S1" s="92" t="s">
        <v>441</v>
      </c>
      <c r="T1" s="93"/>
    </row>
    <row r="2" spans="1:20" x14ac:dyDescent="0.35">
      <c r="A2" s="8">
        <f>_xlfn.XLOOKUP(B2,All!B:B,All!A:A)</f>
        <v>1</v>
      </c>
      <c r="B2" s="8" t="s">
        <v>35</v>
      </c>
      <c r="C2" s="8" t="s">
        <v>27</v>
      </c>
      <c r="D2" s="47">
        <v>164</v>
      </c>
      <c r="E2" s="10" t="s">
        <v>200</v>
      </c>
      <c r="F2" s="89">
        <v>222</v>
      </c>
      <c r="G2" s="115">
        <f t="shared" ref="G2:G35" si="0">MEDIAN(F2,H2)</f>
        <v>278</v>
      </c>
      <c r="H2" s="89">
        <v>334</v>
      </c>
      <c r="I2" s="89">
        <f>F2-171</f>
        <v>51</v>
      </c>
      <c r="J2" s="115">
        <f>G2-171</f>
        <v>107</v>
      </c>
      <c r="K2" s="89">
        <f>H2-171</f>
        <v>163</v>
      </c>
      <c r="L2" s="89">
        <f t="shared" ref="L2:N8" si="1">266-F2</f>
        <v>44</v>
      </c>
      <c r="M2" s="115">
        <f t="shared" si="1"/>
        <v>-12</v>
      </c>
      <c r="N2" s="89">
        <f t="shared" si="1"/>
        <v>-68</v>
      </c>
      <c r="P2" s="94" t="s">
        <v>442</v>
      </c>
      <c r="Q2" s="95">
        <v>44641</v>
      </c>
      <c r="R2" s="96">
        <f>Q2-DATE(YEAR(Q2),1,0)</f>
        <v>80</v>
      </c>
      <c r="S2" s="95">
        <v>44827</v>
      </c>
      <c r="T2" s="97">
        <f>S2-DATE(YEAR(S2),1,0)</f>
        <v>266</v>
      </c>
    </row>
    <row r="3" spans="1:20" x14ac:dyDescent="0.35">
      <c r="A3" s="8">
        <f>_xlfn.XLOOKUP(B3,All!B:B,All!A:A)</f>
        <v>2</v>
      </c>
      <c r="B3" s="8" t="s">
        <v>630</v>
      </c>
      <c r="C3" s="8" t="s">
        <v>29</v>
      </c>
      <c r="D3" s="47">
        <v>414</v>
      </c>
      <c r="E3" s="10" t="s">
        <v>225</v>
      </c>
      <c r="F3" s="89">
        <v>224</v>
      </c>
      <c r="G3" s="115">
        <f t="shared" si="0"/>
        <v>271.5</v>
      </c>
      <c r="H3" s="89">
        <v>319</v>
      </c>
      <c r="I3" s="89">
        <f t="shared" ref="I3:I8" si="2">F3-171</f>
        <v>53</v>
      </c>
      <c r="J3" s="115">
        <f t="shared" ref="J3:J8" si="3">G3-171</f>
        <v>100.5</v>
      </c>
      <c r="K3" s="89">
        <f t="shared" ref="K3:K8" si="4">H3-171</f>
        <v>148</v>
      </c>
      <c r="L3" s="89">
        <f t="shared" si="1"/>
        <v>42</v>
      </c>
      <c r="M3" s="115">
        <f t="shared" si="1"/>
        <v>-5.5</v>
      </c>
      <c r="N3" s="89">
        <f t="shared" si="1"/>
        <v>-53</v>
      </c>
      <c r="P3" s="94" t="s">
        <v>443</v>
      </c>
      <c r="Q3" s="95">
        <v>44827</v>
      </c>
      <c r="R3" s="96">
        <f>Q3-DATE(YEAR(Q3),1,0)</f>
        <v>266</v>
      </c>
      <c r="S3" s="95">
        <v>44641</v>
      </c>
      <c r="T3" s="97">
        <f>S3-DATE(YEAR(S3),1,0)</f>
        <v>80</v>
      </c>
    </row>
    <row r="4" spans="1:20" x14ac:dyDescent="0.35">
      <c r="A4" s="8">
        <f>_xlfn.XLOOKUP(B4,All!B:B,All!A:A)</f>
        <v>4</v>
      </c>
      <c r="B4" s="8" t="s">
        <v>41</v>
      </c>
      <c r="C4" s="8" t="s">
        <v>29</v>
      </c>
      <c r="D4" s="47">
        <v>421</v>
      </c>
      <c r="E4" s="10" t="s">
        <v>227</v>
      </c>
      <c r="F4" s="89">
        <v>224</v>
      </c>
      <c r="G4" s="115">
        <f t="shared" si="0"/>
        <v>272.5</v>
      </c>
      <c r="H4" s="89">
        <v>321</v>
      </c>
      <c r="I4" s="89">
        <f t="shared" si="2"/>
        <v>53</v>
      </c>
      <c r="J4" s="115">
        <f t="shared" si="3"/>
        <v>101.5</v>
      </c>
      <c r="K4" s="89">
        <f t="shared" si="4"/>
        <v>150</v>
      </c>
      <c r="L4" s="89">
        <f t="shared" si="1"/>
        <v>42</v>
      </c>
      <c r="M4" s="115">
        <f t="shared" si="1"/>
        <v>-6.5</v>
      </c>
      <c r="N4" s="89">
        <f t="shared" si="1"/>
        <v>-55</v>
      </c>
      <c r="P4" s="94" t="s">
        <v>444</v>
      </c>
      <c r="Q4" s="95">
        <v>44732</v>
      </c>
      <c r="R4" s="96">
        <f>Q4-DATE(YEAR(Q4),1,0)</f>
        <v>171</v>
      </c>
      <c r="S4" s="95">
        <v>44916</v>
      </c>
      <c r="T4" s="97">
        <f>S4-DATE(YEAR(S4),1,0)</f>
        <v>355</v>
      </c>
    </row>
    <row r="5" spans="1:20" ht="15" thickBot="1" x14ac:dyDescent="0.4">
      <c r="A5" s="8">
        <f>_xlfn.XLOOKUP(B5,All!B:B,All!A:A)</f>
        <v>3</v>
      </c>
      <c r="B5" s="8" t="s">
        <v>33</v>
      </c>
      <c r="C5" s="8" t="s">
        <v>29</v>
      </c>
      <c r="D5" s="47">
        <v>337</v>
      </c>
      <c r="E5" s="10" t="s">
        <v>204</v>
      </c>
      <c r="F5" s="89">
        <v>215</v>
      </c>
      <c r="G5" s="115">
        <f t="shared" si="0"/>
        <v>260.5</v>
      </c>
      <c r="H5" s="89">
        <v>306</v>
      </c>
      <c r="I5" s="89">
        <f t="shared" si="2"/>
        <v>44</v>
      </c>
      <c r="J5" s="115">
        <f t="shared" si="3"/>
        <v>89.5</v>
      </c>
      <c r="K5" s="89">
        <f t="shared" si="4"/>
        <v>135</v>
      </c>
      <c r="L5" s="89">
        <f t="shared" si="1"/>
        <v>51</v>
      </c>
      <c r="M5" s="115">
        <f t="shared" si="1"/>
        <v>5.5</v>
      </c>
      <c r="N5" s="89">
        <f t="shared" si="1"/>
        <v>-40</v>
      </c>
      <c r="P5" s="98" t="s">
        <v>445</v>
      </c>
      <c r="Q5" s="99">
        <v>44916</v>
      </c>
      <c r="R5" s="100">
        <f>Q5-DATE(YEAR(Q5),1,0)</f>
        <v>355</v>
      </c>
      <c r="S5" s="99">
        <v>44732</v>
      </c>
      <c r="T5" s="101">
        <f>S5-DATE(YEAR(S5),1,0)</f>
        <v>171</v>
      </c>
    </row>
    <row r="6" spans="1:20" x14ac:dyDescent="0.35">
      <c r="A6" s="8">
        <f>_xlfn.XLOOKUP(B6,All!B:B,All!A:A)</f>
        <v>5</v>
      </c>
      <c r="B6" s="8" t="s">
        <v>629</v>
      </c>
      <c r="C6" s="8" t="s">
        <v>27</v>
      </c>
      <c r="D6" s="47">
        <v>68</v>
      </c>
      <c r="E6" s="10" t="s">
        <v>201</v>
      </c>
      <c r="F6" s="89">
        <v>201</v>
      </c>
      <c r="G6" s="115">
        <f t="shared" si="0"/>
        <v>274.5</v>
      </c>
      <c r="H6" s="89">
        <v>348</v>
      </c>
      <c r="I6" s="89">
        <f t="shared" si="2"/>
        <v>30</v>
      </c>
      <c r="J6" s="115">
        <f t="shared" si="3"/>
        <v>103.5</v>
      </c>
      <c r="K6" s="89">
        <f t="shared" si="4"/>
        <v>177</v>
      </c>
      <c r="L6" s="89">
        <f t="shared" si="1"/>
        <v>65</v>
      </c>
      <c r="M6" s="115">
        <f t="shared" si="1"/>
        <v>-8.5</v>
      </c>
      <c r="N6" s="89">
        <f t="shared" si="1"/>
        <v>-82</v>
      </c>
    </row>
    <row r="7" spans="1:20" x14ac:dyDescent="0.35">
      <c r="A7" s="8">
        <f>_xlfn.XLOOKUP(B7,All!B:B,All!A:A)</f>
        <v>6</v>
      </c>
      <c r="B7" s="8" t="s">
        <v>46</v>
      </c>
      <c r="C7" s="8" t="s">
        <v>27</v>
      </c>
      <c r="D7" s="48" t="s">
        <v>176</v>
      </c>
      <c r="E7" s="8" t="s">
        <v>178</v>
      </c>
      <c r="F7" s="89">
        <v>179</v>
      </c>
      <c r="G7" s="115">
        <f t="shared" si="0"/>
        <v>256.5</v>
      </c>
      <c r="H7" s="89">
        <v>334</v>
      </c>
      <c r="I7" s="89">
        <f t="shared" si="2"/>
        <v>8</v>
      </c>
      <c r="J7" s="115">
        <f t="shared" si="3"/>
        <v>85.5</v>
      </c>
      <c r="K7" s="89">
        <f t="shared" si="4"/>
        <v>163</v>
      </c>
      <c r="L7" s="89">
        <f t="shared" si="1"/>
        <v>87</v>
      </c>
      <c r="M7" s="115">
        <f t="shared" si="1"/>
        <v>9.5</v>
      </c>
      <c r="N7" s="89">
        <f t="shared" si="1"/>
        <v>-68</v>
      </c>
      <c r="P7" s="107" t="s">
        <v>451</v>
      </c>
      <c r="Q7" s="30">
        <f>266-171</f>
        <v>95</v>
      </c>
      <c r="R7" t="s">
        <v>452</v>
      </c>
    </row>
    <row r="8" spans="1:20" x14ac:dyDescent="0.35">
      <c r="A8" s="8">
        <f>_xlfn.XLOOKUP(B8,All!B:B,All!A:A)</f>
        <v>7</v>
      </c>
      <c r="B8" s="8" t="s">
        <v>47</v>
      </c>
      <c r="C8" s="8" t="s">
        <v>27</v>
      </c>
      <c r="D8" s="48" t="s">
        <v>176</v>
      </c>
      <c r="E8" s="8" t="s">
        <v>180</v>
      </c>
      <c r="F8" s="89">
        <v>201</v>
      </c>
      <c r="G8" s="115">
        <f t="shared" si="0"/>
        <v>260.5</v>
      </c>
      <c r="H8" s="89">
        <v>320</v>
      </c>
      <c r="I8" s="89">
        <f t="shared" si="2"/>
        <v>30</v>
      </c>
      <c r="J8" s="115">
        <f t="shared" si="3"/>
        <v>89.5</v>
      </c>
      <c r="K8" s="89">
        <f t="shared" si="4"/>
        <v>149</v>
      </c>
      <c r="L8" s="89">
        <f t="shared" si="1"/>
        <v>65</v>
      </c>
      <c r="M8" s="115">
        <f t="shared" si="1"/>
        <v>5.5</v>
      </c>
      <c r="N8" s="89">
        <f t="shared" si="1"/>
        <v>-54</v>
      </c>
      <c r="Q8" s="30">
        <f>Q7/7</f>
        <v>13.571428571428571</v>
      </c>
      <c r="R8" t="s">
        <v>453</v>
      </c>
    </row>
    <row r="9" spans="1:20" s="106" customFormat="1" x14ac:dyDescent="0.35">
      <c r="A9" s="103">
        <f>_xlfn.XLOOKUP(B9,All!B:B,All!A:A)</f>
        <v>9</v>
      </c>
      <c r="B9" s="103" t="s">
        <v>49</v>
      </c>
      <c r="C9" s="103" t="s">
        <v>27</v>
      </c>
      <c r="D9" s="104" t="s">
        <v>176</v>
      </c>
      <c r="E9" s="103" t="s">
        <v>300</v>
      </c>
      <c r="F9" s="105">
        <v>46</v>
      </c>
      <c r="G9" s="116">
        <f t="shared" si="0"/>
        <v>68.5</v>
      </c>
      <c r="H9" s="105">
        <v>91</v>
      </c>
      <c r="I9" s="105">
        <f t="shared" ref="I9:K10" si="5">F9+10</f>
        <v>56</v>
      </c>
      <c r="J9" s="116">
        <f t="shared" si="5"/>
        <v>78.5</v>
      </c>
      <c r="K9" s="105">
        <f t="shared" si="5"/>
        <v>101</v>
      </c>
      <c r="L9" s="105">
        <f t="shared" ref="L9:N10" si="6">80-F9</f>
        <v>34</v>
      </c>
      <c r="M9" s="116">
        <f t="shared" si="6"/>
        <v>11.5</v>
      </c>
      <c r="N9" s="105">
        <f t="shared" si="6"/>
        <v>-11</v>
      </c>
      <c r="Q9" s="108">
        <f>Q8/4</f>
        <v>3.3928571428571428</v>
      </c>
      <c r="R9" s="4" t="s">
        <v>454</v>
      </c>
    </row>
    <row r="10" spans="1:20" s="106" customFormat="1" x14ac:dyDescent="0.35">
      <c r="A10" s="103">
        <f>_xlfn.XLOOKUP(B10,All!B:B,All!A:A)</f>
        <v>10</v>
      </c>
      <c r="B10" s="103" t="s">
        <v>36</v>
      </c>
      <c r="C10" s="103" t="s">
        <v>29</v>
      </c>
      <c r="D10" s="104" t="s">
        <v>176</v>
      </c>
      <c r="E10" s="103" t="s">
        <v>297</v>
      </c>
      <c r="F10" s="105">
        <v>53</v>
      </c>
      <c r="G10" s="116">
        <f t="shared" si="0"/>
        <v>79</v>
      </c>
      <c r="H10" s="105">
        <v>105</v>
      </c>
      <c r="I10" s="105">
        <f t="shared" si="5"/>
        <v>63</v>
      </c>
      <c r="J10" s="116">
        <f t="shared" si="5"/>
        <v>89</v>
      </c>
      <c r="K10" s="105">
        <f t="shared" si="5"/>
        <v>115</v>
      </c>
      <c r="L10" s="105">
        <f t="shared" si="6"/>
        <v>27</v>
      </c>
      <c r="M10" s="116">
        <f t="shared" si="6"/>
        <v>1</v>
      </c>
      <c r="N10" s="105">
        <f t="shared" si="6"/>
        <v>-25</v>
      </c>
    </row>
    <row r="11" spans="1:20" x14ac:dyDescent="0.35">
      <c r="A11" s="8">
        <f>_xlfn.XLOOKUP(B11,All!B:B,All!A:A)</f>
        <v>14</v>
      </c>
      <c r="B11" s="8" t="s">
        <v>632</v>
      </c>
      <c r="C11" s="8" t="s">
        <v>27</v>
      </c>
      <c r="D11" s="47">
        <v>388</v>
      </c>
      <c r="E11" s="10" t="s">
        <v>193</v>
      </c>
      <c r="F11" s="89">
        <v>201</v>
      </c>
      <c r="G11" s="115">
        <f t="shared" si="0"/>
        <v>264</v>
      </c>
      <c r="H11" s="89">
        <v>327</v>
      </c>
      <c r="I11" s="89">
        <f>F11-171</f>
        <v>30</v>
      </c>
      <c r="J11" s="115">
        <f>G11-171</f>
        <v>93</v>
      </c>
      <c r="K11" s="89">
        <f>H11-171</f>
        <v>156</v>
      </c>
      <c r="L11" s="89">
        <f t="shared" ref="L11:L59" si="7">266-F11</f>
        <v>65</v>
      </c>
      <c r="M11" s="115">
        <f t="shared" ref="M11:M59" si="8">266-G11</f>
        <v>2</v>
      </c>
      <c r="N11" s="89">
        <f t="shared" ref="N11:N59" si="9">266-H11</f>
        <v>-61</v>
      </c>
    </row>
    <row r="12" spans="1:20" x14ac:dyDescent="0.35">
      <c r="A12" s="8">
        <f>_xlfn.XLOOKUP(B12,All!B:B,All!A:A)</f>
        <v>15</v>
      </c>
      <c r="B12" s="8" t="s">
        <v>631</v>
      </c>
      <c r="C12" s="8" t="s">
        <v>29</v>
      </c>
      <c r="D12" s="47">
        <v>211</v>
      </c>
      <c r="E12" s="10" t="s">
        <v>254</v>
      </c>
      <c r="F12" s="89">
        <v>217</v>
      </c>
      <c r="G12" s="115">
        <f t="shared" si="0"/>
        <v>266.5</v>
      </c>
      <c r="H12" s="89">
        <v>316</v>
      </c>
      <c r="I12" s="89">
        <f t="shared" ref="I12:I61" si="10">F12-171</f>
        <v>46</v>
      </c>
      <c r="J12" s="115">
        <f t="shared" ref="J12:J59" si="11">G12-171</f>
        <v>95.5</v>
      </c>
      <c r="K12" s="89">
        <f t="shared" ref="K12:K59" si="12">H12-171</f>
        <v>145</v>
      </c>
      <c r="L12" s="89">
        <f t="shared" si="7"/>
        <v>49</v>
      </c>
      <c r="M12" s="115">
        <f t="shared" si="8"/>
        <v>-0.5</v>
      </c>
      <c r="N12" s="89">
        <f t="shared" si="9"/>
        <v>-50</v>
      </c>
    </row>
    <row r="13" spans="1:20" x14ac:dyDescent="0.35">
      <c r="A13" s="8">
        <f>_xlfn.XLOOKUP(B13,All!B:B,All!A:A)</f>
        <v>16</v>
      </c>
      <c r="B13" s="8" t="s">
        <v>429</v>
      </c>
      <c r="C13" s="8" t="s">
        <v>29</v>
      </c>
      <c r="D13" s="48" t="s">
        <v>176</v>
      </c>
      <c r="E13" s="10" t="s">
        <v>206</v>
      </c>
      <c r="F13" s="89">
        <v>250</v>
      </c>
      <c r="G13" s="115">
        <f t="shared" si="0"/>
        <v>299</v>
      </c>
      <c r="H13" s="89">
        <v>348</v>
      </c>
      <c r="I13" s="89">
        <f t="shared" si="10"/>
        <v>79</v>
      </c>
      <c r="J13" s="115">
        <f t="shared" si="11"/>
        <v>128</v>
      </c>
      <c r="K13" s="89">
        <f t="shared" si="12"/>
        <v>177</v>
      </c>
      <c r="L13" s="89">
        <f t="shared" si="7"/>
        <v>16</v>
      </c>
      <c r="M13" s="115">
        <f t="shared" si="8"/>
        <v>-33</v>
      </c>
      <c r="N13" s="89">
        <f t="shared" si="9"/>
        <v>-82</v>
      </c>
    </row>
    <row r="14" spans="1:20" x14ac:dyDescent="0.35">
      <c r="A14" s="8">
        <f>_xlfn.XLOOKUP(B14,All!B:B,All!A:A)</f>
        <v>18</v>
      </c>
      <c r="B14" s="8" t="s">
        <v>38</v>
      </c>
      <c r="C14" s="8" t="s">
        <v>27</v>
      </c>
      <c r="D14" s="47">
        <v>158</v>
      </c>
      <c r="E14" s="10" t="s">
        <v>229</v>
      </c>
      <c r="F14" s="89">
        <v>213</v>
      </c>
      <c r="G14" s="115">
        <f t="shared" si="0"/>
        <v>236</v>
      </c>
      <c r="H14" s="89">
        <v>259</v>
      </c>
      <c r="I14" s="89">
        <f t="shared" si="10"/>
        <v>42</v>
      </c>
      <c r="J14" s="115">
        <f t="shared" si="11"/>
        <v>65</v>
      </c>
      <c r="K14" s="89">
        <f t="shared" si="12"/>
        <v>88</v>
      </c>
      <c r="L14" s="89">
        <f t="shared" si="7"/>
        <v>53</v>
      </c>
      <c r="M14" s="115">
        <f t="shared" si="8"/>
        <v>30</v>
      </c>
      <c r="N14" s="89">
        <f t="shared" si="9"/>
        <v>7</v>
      </c>
    </row>
    <row r="15" spans="1:20" x14ac:dyDescent="0.35">
      <c r="A15" s="8">
        <f>_xlfn.XLOOKUP(B15,All!B:B,All!A:A)</f>
        <v>19</v>
      </c>
      <c r="B15" s="8" t="s">
        <v>45</v>
      </c>
      <c r="C15" s="8" t="s">
        <v>27</v>
      </c>
      <c r="D15" s="47">
        <v>86</v>
      </c>
      <c r="E15" s="10" t="s">
        <v>207</v>
      </c>
      <c r="F15" s="89">
        <v>222</v>
      </c>
      <c r="G15" s="115">
        <f t="shared" si="0"/>
        <v>288.5</v>
      </c>
      <c r="H15" s="89">
        <v>355</v>
      </c>
      <c r="I15" s="89">
        <f t="shared" si="10"/>
        <v>51</v>
      </c>
      <c r="J15" s="115">
        <f t="shared" si="11"/>
        <v>117.5</v>
      </c>
      <c r="K15" s="89">
        <f t="shared" si="12"/>
        <v>184</v>
      </c>
      <c r="L15" s="89">
        <f t="shared" si="7"/>
        <v>44</v>
      </c>
      <c r="M15" s="115">
        <f t="shared" si="8"/>
        <v>-22.5</v>
      </c>
      <c r="N15" s="89">
        <f t="shared" si="9"/>
        <v>-89</v>
      </c>
    </row>
    <row r="16" spans="1:20" x14ac:dyDescent="0.35">
      <c r="A16" s="8">
        <f>_xlfn.XLOOKUP(B16,All!B:B,All!A:A)</f>
        <v>20</v>
      </c>
      <c r="B16" s="8" t="s">
        <v>48</v>
      </c>
      <c r="C16" s="8" t="s">
        <v>27</v>
      </c>
      <c r="D16" s="47">
        <v>183</v>
      </c>
      <c r="E16" s="10" t="s">
        <v>231</v>
      </c>
      <c r="F16" s="89">
        <v>219</v>
      </c>
      <c r="G16" s="115">
        <f t="shared" si="0"/>
        <v>265</v>
      </c>
      <c r="H16" s="89">
        <v>311</v>
      </c>
      <c r="I16" s="89">
        <f t="shared" si="10"/>
        <v>48</v>
      </c>
      <c r="J16" s="115">
        <f t="shared" si="11"/>
        <v>94</v>
      </c>
      <c r="K16" s="89">
        <f t="shared" si="12"/>
        <v>140</v>
      </c>
      <c r="L16" s="89">
        <f t="shared" si="7"/>
        <v>47</v>
      </c>
      <c r="M16" s="115">
        <f t="shared" si="8"/>
        <v>1</v>
      </c>
      <c r="N16" s="89">
        <f t="shared" si="9"/>
        <v>-45</v>
      </c>
    </row>
    <row r="17" spans="1:14" x14ac:dyDescent="0.35">
      <c r="A17" s="8">
        <f>_xlfn.XLOOKUP(B17,All!B:B,All!A:A)</f>
        <v>21</v>
      </c>
      <c r="B17" s="8" t="s">
        <v>635</v>
      </c>
      <c r="C17" s="8" t="s">
        <v>27</v>
      </c>
      <c r="D17" s="48" t="s">
        <v>176</v>
      </c>
      <c r="E17" s="10" t="s">
        <v>210</v>
      </c>
      <c r="F17" s="89">
        <v>208</v>
      </c>
      <c r="G17" s="115">
        <f t="shared" si="0"/>
        <v>260.5</v>
      </c>
      <c r="H17" s="89">
        <v>313</v>
      </c>
      <c r="I17" s="89">
        <f t="shared" si="10"/>
        <v>37</v>
      </c>
      <c r="J17" s="115">
        <f t="shared" si="11"/>
        <v>89.5</v>
      </c>
      <c r="K17" s="89">
        <f t="shared" si="12"/>
        <v>142</v>
      </c>
      <c r="L17" s="89">
        <f t="shared" si="7"/>
        <v>58</v>
      </c>
      <c r="M17" s="115">
        <f t="shared" si="8"/>
        <v>5.5</v>
      </c>
      <c r="N17" s="89">
        <f t="shared" si="9"/>
        <v>-47</v>
      </c>
    </row>
    <row r="18" spans="1:14" x14ac:dyDescent="0.35">
      <c r="A18" s="8">
        <f>_xlfn.XLOOKUP(B18,All!B:B,All!A:A)</f>
        <v>22</v>
      </c>
      <c r="B18" s="8" t="s">
        <v>50</v>
      </c>
      <c r="C18" s="8" t="s">
        <v>27</v>
      </c>
      <c r="D18" s="47">
        <v>361</v>
      </c>
      <c r="E18" s="10" t="s">
        <v>193</v>
      </c>
      <c r="F18" s="89">
        <v>201</v>
      </c>
      <c r="G18" s="115">
        <f t="shared" si="0"/>
        <v>264</v>
      </c>
      <c r="H18" s="89">
        <v>327</v>
      </c>
      <c r="I18" s="89">
        <f t="shared" si="10"/>
        <v>30</v>
      </c>
      <c r="J18" s="115">
        <f t="shared" si="11"/>
        <v>93</v>
      </c>
      <c r="K18" s="89">
        <f t="shared" si="12"/>
        <v>156</v>
      </c>
      <c r="L18" s="89">
        <f t="shared" si="7"/>
        <v>65</v>
      </c>
      <c r="M18" s="115">
        <f t="shared" si="8"/>
        <v>2</v>
      </c>
      <c r="N18" s="89">
        <f t="shared" si="9"/>
        <v>-61</v>
      </c>
    </row>
    <row r="19" spans="1:14" x14ac:dyDescent="0.35">
      <c r="A19" s="8">
        <f>_xlfn.XLOOKUP(B19,All!B:B,All!A:A)</f>
        <v>24</v>
      </c>
      <c r="B19" s="8" t="s">
        <v>43</v>
      </c>
      <c r="C19" s="8" t="s">
        <v>27</v>
      </c>
      <c r="D19" s="48" t="s">
        <v>176</v>
      </c>
      <c r="E19" s="10" t="s">
        <v>181</v>
      </c>
      <c r="F19" s="89">
        <v>194</v>
      </c>
      <c r="G19" s="115">
        <f t="shared" si="0"/>
        <v>253.5</v>
      </c>
      <c r="H19" s="89">
        <v>313</v>
      </c>
      <c r="I19" s="89">
        <f t="shared" si="10"/>
        <v>23</v>
      </c>
      <c r="J19" s="115">
        <f t="shared" si="11"/>
        <v>82.5</v>
      </c>
      <c r="K19" s="89">
        <f t="shared" si="12"/>
        <v>142</v>
      </c>
      <c r="L19" s="89">
        <f t="shared" si="7"/>
        <v>72</v>
      </c>
      <c r="M19" s="115">
        <f t="shared" si="8"/>
        <v>12.5</v>
      </c>
      <c r="N19" s="89">
        <f t="shared" si="9"/>
        <v>-47</v>
      </c>
    </row>
    <row r="20" spans="1:14" x14ac:dyDescent="0.35">
      <c r="A20" s="8">
        <f>_xlfn.XLOOKUP(B20,All!B:B,All!A:A)</f>
        <v>31</v>
      </c>
      <c r="B20" s="8" t="s">
        <v>159</v>
      </c>
      <c r="C20" s="8" t="s">
        <v>27</v>
      </c>
      <c r="D20" s="48" t="s">
        <v>176</v>
      </c>
      <c r="E20" s="10" t="s">
        <v>184</v>
      </c>
      <c r="F20" s="89">
        <v>250</v>
      </c>
      <c r="G20" s="115">
        <f t="shared" si="0"/>
        <v>292</v>
      </c>
      <c r="H20" s="89">
        <v>334</v>
      </c>
      <c r="I20" s="89">
        <f t="shared" si="10"/>
        <v>79</v>
      </c>
      <c r="J20" s="115">
        <f t="shared" si="11"/>
        <v>121</v>
      </c>
      <c r="K20" s="89">
        <f t="shared" si="12"/>
        <v>163</v>
      </c>
      <c r="L20" s="89">
        <f t="shared" si="7"/>
        <v>16</v>
      </c>
      <c r="M20" s="115">
        <f t="shared" si="8"/>
        <v>-26</v>
      </c>
      <c r="N20" s="89">
        <f t="shared" si="9"/>
        <v>-68</v>
      </c>
    </row>
    <row r="21" spans="1:14" x14ac:dyDescent="0.35">
      <c r="A21" s="8">
        <f>_xlfn.XLOOKUP(B21,All!B:B,All!A:A)</f>
        <v>32</v>
      </c>
      <c r="B21" s="8" t="s">
        <v>161</v>
      </c>
      <c r="C21" s="8" t="s">
        <v>27</v>
      </c>
      <c r="D21" s="9" t="s">
        <v>304</v>
      </c>
      <c r="E21" s="10" t="s">
        <v>303</v>
      </c>
      <c r="F21" s="89">
        <v>209</v>
      </c>
      <c r="G21" s="115">
        <f t="shared" si="0"/>
        <v>251</v>
      </c>
      <c r="H21" s="89">
        <v>293</v>
      </c>
      <c r="I21" s="89">
        <f t="shared" si="10"/>
        <v>38</v>
      </c>
      <c r="J21" s="115">
        <f t="shared" si="11"/>
        <v>80</v>
      </c>
      <c r="K21" s="89">
        <f t="shared" si="12"/>
        <v>122</v>
      </c>
      <c r="L21" s="89">
        <f t="shared" si="7"/>
        <v>57</v>
      </c>
      <c r="M21" s="115">
        <f t="shared" si="8"/>
        <v>15</v>
      </c>
      <c r="N21" s="89">
        <f t="shared" si="9"/>
        <v>-27</v>
      </c>
    </row>
    <row r="22" spans="1:14" x14ac:dyDescent="0.35">
      <c r="A22" s="8">
        <f>_xlfn.XLOOKUP(B22,All!B:B,All!A:A)</f>
        <v>25</v>
      </c>
      <c r="B22" s="8" t="s">
        <v>52</v>
      </c>
      <c r="C22" s="8" t="s">
        <v>29</v>
      </c>
      <c r="D22" s="47">
        <v>640</v>
      </c>
      <c r="E22" s="8" t="s">
        <v>256</v>
      </c>
      <c r="F22" s="89">
        <v>222</v>
      </c>
      <c r="G22" s="115">
        <f t="shared" si="0"/>
        <v>269</v>
      </c>
      <c r="H22" s="89">
        <v>316</v>
      </c>
      <c r="I22" s="89">
        <f t="shared" si="10"/>
        <v>51</v>
      </c>
      <c r="J22" s="115">
        <f t="shared" si="11"/>
        <v>98</v>
      </c>
      <c r="K22" s="89">
        <f t="shared" si="12"/>
        <v>145</v>
      </c>
      <c r="L22" s="89">
        <f t="shared" si="7"/>
        <v>44</v>
      </c>
      <c r="M22" s="115">
        <f t="shared" si="8"/>
        <v>-3</v>
      </c>
      <c r="N22" s="89">
        <f t="shared" si="9"/>
        <v>-50</v>
      </c>
    </row>
    <row r="23" spans="1:14" x14ac:dyDescent="0.35">
      <c r="A23" s="8">
        <f>_xlfn.XLOOKUP(B23,All!B:B,All!A:A)</f>
        <v>26</v>
      </c>
      <c r="B23" s="8" t="s">
        <v>32</v>
      </c>
      <c r="C23" s="8" t="s">
        <v>27</v>
      </c>
      <c r="D23" s="48" t="s">
        <v>176</v>
      </c>
      <c r="E23" s="10" t="s">
        <v>181</v>
      </c>
      <c r="F23" s="89">
        <v>194</v>
      </c>
      <c r="G23" s="115">
        <f t="shared" si="0"/>
        <v>253.5</v>
      </c>
      <c r="H23" s="89">
        <v>313</v>
      </c>
      <c r="I23" s="89">
        <f t="shared" si="10"/>
        <v>23</v>
      </c>
      <c r="J23" s="115">
        <f t="shared" si="11"/>
        <v>82.5</v>
      </c>
      <c r="K23" s="89">
        <f t="shared" si="12"/>
        <v>142</v>
      </c>
      <c r="L23" s="89">
        <f t="shared" si="7"/>
        <v>72</v>
      </c>
      <c r="M23" s="115">
        <f t="shared" si="8"/>
        <v>12.5</v>
      </c>
      <c r="N23" s="89">
        <f t="shared" si="9"/>
        <v>-47</v>
      </c>
    </row>
    <row r="24" spans="1:14" x14ac:dyDescent="0.35">
      <c r="A24" s="8">
        <f>_xlfn.XLOOKUP(B24,All!B:B,All!A:A)</f>
        <v>27</v>
      </c>
      <c r="B24" s="8" t="s">
        <v>58</v>
      </c>
      <c r="C24" s="8" t="s">
        <v>27</v>
      </c>
      <c r="D24" s="48" t="s">
        <v>176</v>
      </c>
      <c r="E24" s="10" t="s">
        <v>212</v>
      </c>
      <c r="F24" s="89">
        <v>215</v>
      </c>
      <c r="G24" s="115">
        <f t="shared" si="0"/>
        <v>274.5</v>
      </c>
      <c r="H24" s="89">
        <v>334</v>
      </c>
      <c r="I24" s="89">
        <f t="shared" si="10"/>
        <v>44</v>
      </c>
      <c r="J24" s="115">
        <f t="shared" si="11"/>
        <v>103.5</v>
      </c>
      <c r="K24" s="89">
        <f t="shared" si="12"/>
        <v>163</v>
      </c>
      <c r="L24" s="89">
        <f t="shared" si="7"/>
        <v>51</v>
      </c>
      <c r="M24" s="115">
        <f t="shared" si="8"/>
        <v>-8.5</v>
      </c>
      <c r="N24" s="89">
        <f t="shared" si="9"/>
        <v>-68</v>
      </c>
    </row>
    <row r="25" spans="1:14" x14ac:dyDescent="0.35">
      <c r="A25" s="8">
        <f>_xlfn.XLOOKUP(B25,All!B:B,All!A:A)</f>
        <v>28</v>
      </c>
      <c r="B25" s="8" t="s">
        <v>37</v>
      </c>
      <c r="C25" s="8" t="s">
        <v>27</v>
      </c>
      <c r="D25" s="47">
        <v>384</v>
      </c>
      <c r="E25" s="10" t="s">
        <v>236</v>
      </c>
      <c r="F25" s="89">
        <v>212</v>
      </c>
      <c r="G25" s="115">
        <f t="shared" si="0"/>
        <v>258</v>
      </c>
      <c r="H25" s="89">
        <v>304</v>
      </c>
      <c r="I25" s="89">
        <f t="shared" si="10"/>
        <v>41</v>
      </c>
      <c r="J25" s="115">
        <f t="shared" si="11"/>
        <v>87</v>
      </c>
      <c r="K25" s="89">
        <f t="shared" si="12"/>
        <v>133</v>
      </c>
      <c r="L25" s="89">
        <f t="shared" si="7"/>
        <v>54</v>
      </c>
      <c r="M25" s="115">
        <f t="shared" si="8"/>
        <v>8</v>
      </c>
      <c r="N25" s="89">
        <f t="shared" si="9"/>
        <v>-38</v>
      </c>
    </row>
    <row r="26" spans="1:14" x14ac:dyDescent="0.35">
      <c r="A26" s="8">
        <f>_xlfn.XLOOKUP(B26,All!B:B,All!A:A)</f>
        <v>33</v>
      </c>
      <c r="B26" s="8" t="s">
        <v>129</v>
      </c>
      <c r="C26" s="8" t="s">
        <v>27</v>
      </c>
      <c r="D26" s="48" t="s">
        <v>176</v>
      </c>
      <c r="E26" s="10" t="s">
        <v>184</v>
      </c>
      <c r="F26" s="89">
        <v>250</v>
      </c>
      <c r="G26" s="115">
        <f t="shared" si="0"/>
        <v>292</v>
      </c>
      <c r="H26" s="89">
        <v>334</v>
      </c>
      <c r="I26" s="89">
        <f t="shared" si="10"/>
        <v>79</v>
      </c>
      <c r="J26" s="115">
        <f t="shared" si="11"/>
        <v>121</v>
      </c>
      <c r="K26" s="89">
        <f t="shared" si="12"/>
        <v>163</v>
      </c>
      <c r="L26" s="89">
        <f t="shared" si="7"/>
        <v>16</v>
      </c>
      <c r="M26" s="115">
        <f t="shared" si="8"/>
        <v>-26</v>
      </c>
      <c r="N26" s="89">
        <f t="shared" si="9"/>
        <v>-68</v>
      </c>
    </row>
    <row r="27" spans="1:14" x14ac:dyDescent="0.35">
      <c r="A27" s="8">
        <f>_xlfn.XLOOKUP(B27,All!B:B,All!A:A)</f>
        <v>34</v>
      </c>
      <c r="B27" s="8" t="s">
        <v>131</v>
      </c>
      <c r="C27" s="8" t="s">
        <v>27</v>
      </c>
      <c r="D27" s="48" t="s">
        <v>176</v>
      </c>
      <c r="E27" s="10" t="s">
        <v>185</v>
      </c>
      <c r="F27" s="89">
        <v>285</v>
      </c>
      <c r="G27" s="115">
        <f t="shared" si="0"/>
        <v>313</v>
      </c>
      <c r="H27" s="89">
        <v>341</v>
      </c>
      <c r="I27" s="89">
        <f t="shared" si="10"/>
        <v>114</v>
      </c>
      <c r="J27" s="115">
        <f t="shared" si="11"/>
        <v>142</v>
      </c>
      <c r="K27" s="89">
        <f t="shared" si="12"/>
        <v>170</v>
      </c>
      <c r="L27" s="89">
        <f t="shared" si="7"/>
        <v>-19</v>
      </c>
      <c r="M27" s="115">
        <f t="shared" si="8"/>
        <v>-47</v>
      </c>
      <c r="N27" s="89">
        <f t="shared" si="9"/>
        <v>-75</v>
      </c>
    </row>
    <row r="28" spans="1:14" x14ac:dyDescent="0.35">
      <c r="A28" s="8">
        <f>_xlfn.XLOOKUP(B28,All!B:B,All!A:A)</f>
        <v>35</v>
      </c>
      <c r="B28" s="8" t="s">
        <v>133</v>
      </c>
      <c r="C28" s="8" t="s">
        <v>27</v>
      </c>
      <c r="D28" s="46">
        <v>220</v>
      </c>
      <c r="E28" s="8" t="s">
        <v>352</v>
      </c>
      <c r="F28" s="89">
        <v>203</v>
      </c>
      <c r="G28" s="115">
        <f t="shared" si="0"/>
        <v>231.5</v>
      </c>
      <c r="H28" s="89">
        <v>260</v>
      </c>
      <c r="I28" s="89">
        <f t="shared" si="10"/>
        <v>32</v>
      </c>
      <c r="J28" s="115">
        <f t="shared" si="11"/>
        <v>60.5</v>
      </c>
      <c r="K28" s="89">
        <f t="shared" si="12"/>
        <v>89</v>
      </c>
      <c r="L28" s="89">
        <f t="shared" si="7"/>
        <v>63</v>
      </c>
      <c r="M28" s="115">
        <f t="shared" si="8"/>
        <v>34.5</v>
      </c>
      <c r="N28" s="89">
        <f t="shared" si="9"/>
        <v>6</v>
      </c>
    </row>
    <row r="29" spans="1:14" x14ac:dyDescent="0.35">
      <c r="A29" s="8">
        <f>_xlfn.XLOOKUP(B29,All!B:B,All!A:A)</f>
        <v>38</v>
      </c>
      <c r="B29" s="18" t="s">
        <v>434</v>
      </c>
      <c r="C29" s="8" t="s">
        <v>29</v>
      </c>
      <c r="D29" s="47">
        <v>492</v>
      </c>
      <c r="E29" s="8" t="s">
        <v>473</v>
      </c>
      <c r="F29" s="89">
        <v>226</v>
      </c>
      <c r="G29" s="115">
        <f t="shared" si="0"/>
        <v>271</v>
      </c>
      <c r="H29" s="89">
        <v>316</v>
      </c>
      <c r="I29" s="89">
        <f t="shared" ref="I29" si="13">F29-171</f>
        <v>55</v>
      </c>
      <c r="J29" s="115">
        <f t="shared" ref="J29" si="14">G29-171</f>
        <v>100</v>
      </c>
      <c r="K29" s="89">
        <f t="shared" ref="K29" si="15">H29-171</f>
        <v>145</v>
      </c>
      <c r="L29" s="89">
        <f t="shared" ref="L29" si="16">266-F29</f>
        <v>40</v>
      </c>
      <c r="M29" s="115">
        <f t="shared" ref="M29" si="17">266-G29</f>
        <v>-5</v>
      </c>
      <c r="N29" s="89">
        <f t="shared" ref="N29" si="18">266-H29</f>
        <v>-50</v>
      </c>
    </row>
    <row r="30" spans="1:14" x14ac:dyDescent="0.35">
      <c r="A30" s="8">
        <f>_xlfn.XLOOKUP(B30,All!B:B,All!A:A)</f>
        <v>39</v>
      </c>
      <c r="B30" s="8" t="s">
        <v>634</v>
      </c>
      <c r="C30" s="8" t="s">
        <v>27</v>
      </c>
      <c r="D30" s="48" t="s">
        <v>176</v>
      </c>
      <c r="E30" s="10" t="s">
        <v>188</v>
      </c>
      <c r="F30" s="89">
        <v>236</v>
      </c>
      <c r="G30" s="115">
        <f t="shared" si="0"/>
        <v>278</v>
      </c>
      <c r="H30" s="89">
        <v>320</v>
      </c>
      <c r="I30" s="89">
        <f t="shared" si="10"/>
        <v>65</v>
      </c>
      <c r="J30" s="115">
        <f t="shared" si="11"/>
        <v>107</v>
      </c>
      <c r="K30" s="89">
        <f t="shared" si="12"/>
        <v>149</v>
      </c>
      <c r="L30" s="89">
        <f t="shared" si="7"/>
        <v>30</v>
      </c>
      <c r="M30" s="115">
        <f t="shared" si="8"/>
        <v>-12</v>
      </c>
      <c r="N30" s="89">
        <f t="shared" si="9"/>
        <v>-54</v>
      </c>
    </row>
    <row r="31" spans="1:14" x14ac:dyDescent="0.35">
      <c r="A31" s="8">
        <f>_xlfn.XLOOKUP(B31,All!B:B,All!A:A)</f>
        <v>40</v>
      </c>
      <c r="B31" s="8" t="s">
        <v>57</v>
      </c>
      <c r="C31" s="8" t="s">
        <v>27</v>
      </c>
      <c r="D31" s="44" t="s">
        <v>304</v>
      </c>
      <c r="E31" s="45" t="s">
        <v>349</v>
      </c>
      <c r="F31" s="89">
        <v>198</v>
      </c>
      <c r="G31" s="115">
        <f t="shared" si="0"/>
        <v>229.5</v>
      </c>
      <c r="H31" s="89">
        <v>261</v>
      </c>
      <c r="I31" s="89">
        <f t="shared" si="10"/>
        <v>27</v>
      </c>
      <c r="J31" s="115">
        <f t="shared" si="11"/>
        <v>58.5</v>
      </c>
      <c r="K31" s="89">
        <f t="shared" si="12"/>
        <v>90</v>
      </c>
      <c r="L31" s="89">
        <f t="shared" si="7"/>
        <v>68</v>
      </c>
      <c r="M31" s="115">
        <f t="shared" si="8"/>
        <v>36.5</v>
      </c>
      <c r="N31" s="89">
        <f t="shared" si="9"/>
        <v>5</v>
      </c>
    </row>
    <row r="32" spans="1:14" x14ac:dyDescent="0.35">
      <c r="A32" s="8">
        <f>_xlfn.XLOOKUP(B32,All!B:B,All!A:A)</f>
        <v>41</v>
      </c>
      <c r="B32" s="18" t="s">
        <v>464</v>
      </c>
      <c r="C32" s="8" t="s">
        <v>27</v>
      </c>
      <c r="D32" s="47">
        <v>494</v>
      </c>
      <c r="E32" s="45" t="s">
        <v>471</v>
      </c>
      <c r="F32" s="89">
        <v>230</v>
      </c>
      <c r="G32" s="115">
        <f t="shared" si="0"/>
        <v>273.5</v>
      </c>
      <c r="H32" s="89">
        <v>317</v>
      </c>
      <c r="I32" s="89">
        <f t="shared" ref="I32" si="19">F32-171</f>
        <v>59</v>
      </c>
      <c r="J32" s="115">
        <f t="shared" ref="J32" si="20">G32-171</f>
        <v>102.5</v>
      </c>
      <c r="K32" s="89">
        <f t="shared" ref="K32" si="21">H32-171</f>
        <v>146</v>
      </c>
      <c r="L32" s="89">
        <f t="shared" ref="L32" si="22">266-F32</f>
        <v>36</v>
      </c>
      <c r="M32" s="115">
        <f t="shared" ref="M32" si="23">266-G32</f>
        <v>-7.5</v>
      </c>
      <c r="N32" s="89">
        <f t="shared" ref="N32" si="24">266-H32</f>
        <v>-51</v>
      </c>
    </row>
    <row r="33" spans="1:14" x14ac:dyDescent="0.35">
      <c r="A33" s="8">
        <f>_xlfn.XLOOKUP(B33,All!B:B,All!A:A)</f>
        <v>42</v>
      </c>
      <c r="B33" s="8" t="s">
        <v>89</v>
      </c>
      <c r="C33" s="8" t="s">
        <v>27</v>
      </c>
      <c r="D33" s="47">
        <v>194</v>
      </c>
      <c r="E33" s="10" t="s">
        <v>214</v>
      </c>
      <c r="F33" s="89">
        <v>215</v>
      </c>
      <c r="G33" s="115">
        <f t="shared" si="0"/>
        <v>271</v>
      </c>
      <c r="H33" s="89">
        <v>327</v>
      </c>
      <c r="I33" s="89">
        <f t="shared" si="10"/>
        <v>44</v>
      </c>
      <c r="J33" s="115">
        <f t="shared" si="11"/>
        <v>100</v>
      </c>
      <c r="K33" s="89">
        <f t="shared" si="12"/>
        <v>156</v>
      </c>
      <c r="L33" s="89">
        <f t="shared" si="7"/>
        <v>51</v>
      </c>
      <c r="M33" s="115">
        <f t="shared" si="8"/>
        <v>-5</v>
      </c>
      <c r="N33" s="89">
        <f t="shared" si="9"/>
        <v>-61</v>
      </c>
    </row>
    <row r="34" spans="1:14" x14ac:dyDescent="0.35">
      <c r="A34" s="8">
        <f>_xlfn.XLOOKUP(B34,All!B:B,All!A:A)</f>
        <v>43</v>
      </c>
      <c r="B34" s="8" t="s">
        <v>95</v>
      </c>
      <c r="C34" s="8" t="s">
        <v>27</v>
      </c>
      <c r="D34" s="47">
        <v>321</v>
      </c>
      <c r="E34" s="10" t="s">
        <v>252</v>
      </c>
      <c r="F34" s="89">
        <v>212</v>
      </c>
      <c r="G34" s="115">
        <f t="shared" si="0"/>
        <v>253</v>
      </c>
      <c r="H34" s="89">
        <v>294</v>
      </c>
      <c r="I34" s="89">
        <f t="shared" si="10"/>
        <v>41</v>
      </c>
      <c r="J34" s="115">
        <f t="shared" si="11"/>
        <v>82</v>
      </c>
      <c r="K34" s="89">
        <f t="shared" si="12"/>
        <v>123</v>
      </c>
      <c r="L34" s="89">
        <f t="shared" si="7"/>
        <v>54</v>
      </c>
      <c r="M34" s="115">
        <f t="shared" si="8"/>
        <v>13</v>
      </c>
      <c r="N34" s="89">
        <f t="shared" si="9"/>
        <v>-28</v>
      </c>
    </row>
    <row r="35" spans="1:14" x14ac:dyDescent="0.35">
      <c r="A35" s="8">
        <f>_xlfn.XLOOKUP(B35,All!B:B,All!A:A)</f>
        <v>44</v>
      </c>
      <c r="B35" s="8" t="s">
        <v>94</v>
      </c>
      <c r="C35" s="8" t="s">
        <v>27</v>
      </c>
      <c r="D35" s="47">
        <v>305</v>
      </c>
      <c r="E35" s="10" t="s">
        <v>250</v>
      </c>
      <c r="F35" s="89">
        <v>222</v>
      </c>
      <c r="G35" s="115">
        <f t="shared" si="0"/>
        <v>255</v>
      </c>
      <c r="H35" s="89">
        <v>288</v>
      </c>
      <c r="I35" s="89">
        <f t="shared" si="10"/>
        <v>51</v>
      </c>
      <c r="J35" s="115">
        <f t="shared" si="11"/>
        <v>84</v>
      </c>
      <c r="K35" s="89">
        <f t="shared" si="12"/>
        <v>117</v>
      </c>
      <c r="L35" s="89">
        <f t="shared" si="7"/>
        <v>44</v>
      </c>
      <c r="M35" s="115">
        <f t="shared" si="8"/>
        <v>11</v>
      </c>
      <c r="N35" s="89">
        <f t="shared" si="9"/>
        <v>-22</v>
      </c>
    </row>
    <row r="36" spans="1:14" x14ac:dyDescent="0.35">
      <c r="A36" s="8">
        <f>_xlfn.XLOOKUP(B36,All!B:B,All!A:A)</f>
        <v>45</v>
      </c>
      <c r="B36" s="8" t="s">
        <v>90</v>
      </c>
      <c r="C36" s="8" t="s">
        <v>27</v>
      </c>
      <c r="D36" s="47">
        <v>440</v>
      </c>
      <c r="E36" s="10" t="s">
        <v>233</v>
      </c>
      <c r="F36" s="89">
        <v>212</v>
      </c>
      <c r="G36" s="115">
        <f t="shared" ref="G36:G62" si="25">MEDIAN(F36,H36)</f>
        <v>241.5</v>
      </c>
      <c r="H36" s="89">
        <v>271</v>
      </c>
      <c r="I36" s="89">
        <f t="shared" si="10"/>
        <v>41</v>
      </c>
      <c r="J36" s="115">
        <f t="shared" si="11"/>
        <v>70.5</v>
      </c>
      <c r="K36" s="89">
        <f t="shared" si="12"/>
        <v>100</v>
      </c>
      <c r="L36" s="89">
        <f t="shared" si="7"/>
        <v>54</v>
      </c>
      <c r="M36" s="115">
        <f t="shared" si="8"/>
        <v>24.5</v>
      </c>
      <c r="N36" s="89">
        <f t="shared" si="9"/>
        <v>-5</v>
      </c>
    </row>
    <row r="37" spans="1:14" x14ac:dyDescent="0.35">
      <c r="A37" s="8">
        <f>_xlfn.XLOOKUP(B37,All!B:B,All!A:A)</f>
        <v>46</v>
      </c>
      <c r="B37" s="8" t="s">
        <v>96</v>
      </c>
      <c r="C37" s="8" t="s">
        <v>27</v>
      </c>
      <c r="D37" s="47">
        <v>777</v>
      </c>
      <c r="E37" s="10" t="s">
        <v>215</v>
      </c>
      <c r="F37" s="89">
        <v>201</v>
      </c>
      <c r="G37" s="115">
        <f t="shared" si="25"/>
        <v>253.5</v>
      </c>
      <c r="H37" s="89">
        <v>306</v>
      </c>
      <c r="I37" s="89">
        <f t="shared" si="10"/>
        <v>30</v>
      </c>
      <c r="J37" s="115">
        <f t="shared" si="11"/>
        <v>82.5</v>
      </c>
      <c r="K37" s="89">
        <f t="shared" si="12"/>
        <v>135</v>
      </c>
      <c r="L37" s="89">
        <f t="shared" si="7"/>
        <v>65</v>
      </c>
      <c r="M37" s="115">
        <f t="shared" si="8"/>
        <v>12.5</v>
      </c>
      <c r="N37" s="89">
        <f t="shared" si="9"/>
        <v>-40</v>
      </c>
    </row>
    <row r="38" spans="1:14" x14ac:dyDescent="0.35">
      <c r="A38" s="8">
        <f>_xlfn.XLOOKUP(B38,All!B:B,All!A:A)</f>
        <v>47</v>
      </c>
      <c r="B38" s="8" t="s">
        <v>82</v>
      </c>
      <c r="C38" s="8" t="s">
        <v>27</v>
      </c>
      <c r="D38" s="47">
        <v>276</v>
      </c>
      <c r="E38" s="10" t="s">
        <v>217</v>
      </c>
      <c r="F38" s="89">
        <v>215</v>
      </c>
      <c r="G38" s="115">
        <f t="shared" si="25"/>
        <v>285</v>
      </c>
      <c r="H38" s="89">
        <v>355</v>
      </c>
      <c r="I38" s="89">
        <f t="shared" si="10"/>
        <v>44</v>
      </c>
      <c r="J38" s="115">
        <f t="shared" si="11"/>
        <v>114</v>
      </c>
      <c r="K38" s="89">
        <f t="shared" si="12"/>
        <v>184</v>
      </c>
      <c r="L38" s="89">
        <f t="shared" si="7"/>
        <v>51</v>
      </c>
      <c r="M38" s="115">
        <f t="shared" si="8"/>
        <v>-19</v>
      </c>
      <c r="N38" s="89">
        <f t="shared" si="9"/>
        <v>-89</v>
      </c>
    </row>
    <row r="39" spans="1:14" x14ac:dyDescent="0.35">
      <c r="A39" s="8">
        <f>_xlfn.XLOOKUP(B39,All!B:B,All!A:A)</f>
        <v>48</v>
      </c>
      <c r="B39" s="8" t="s">
        <v>85</v>
      </c>
      <c r="C39" s="8" t="s">
        <v>27</v>
      </c>
      <c r="D39" s="47">
        <v>782</v>
      </c>
      <c r="E39" s="10" t="s">
        <v>218</v>
      </c>
      <c r="F39" s="89">
        <v>222</v>
      </c>
      <c r="G39" s="115">
        <f t="shared" si="25"/>
        <v>274.5</v>
      </c>
      <c r="H39" s="89">
        <v>327</v>
      </c>
      <c r="I39" s="89">
        <f t="shared" si="10"/>
        <v>51</v>
      </c>
      <c r="J39" s="115">
        <f t="shared" si="11"/>
        <v>103.5</v>
      </c>
      <c r="K39" s="89">
        <f t="shared" si="12"/>
        <v>156</v>
      </c>
      <c r="L39" s="89">
        <f t="shared" si="7"/>
        <v>44</v>
      </c>
      <c r="M39" s="115">
        <f t="shared" si="8"/>
        <v>-8.5</v>
      </c>
      <c r="N39" s="89">
        <f t="shared" si="9"/>
        <v>-61</v>
      </c>
    </row>
    <row r="40" spans="1:14" x14ac:dyDescent="0.35">
      <c r="A40" s="8">
        <f>_xlfn.XLOOKUP(B40,All!B:B,All!A:A)</f>
        <v>49</v>
      </c>
      <c r="B40" s="8" t="s">
        <v>87</v>
      </c>
      <c r="C40" s="8" t="s">
        <v>27</v>
      </c>
      <c r="D40" s="47">
        <v>774</v>
      </c>
      <c r="E40" s="10" t="s">
        <v>221</v>
      </c>
      <c r="F40" s="89">
        <v>215</v>
      </c>
      <c r="G40" s="115">
        <f t="shared" si="25"/>
        <v>264</v>
      </c>
      <c r="H40" s="89">
        <v>313</v>
      </c>
      <c r="I40" s="89">
        <f t="shared" si="10"/>
        <v>44</v>
      </c>
      <c r="J40" s="115">
        <f t="shared" si="11"/>
        <v>93</v>
      </c>
      <c r="K40" s="89">
        <f t="shared" si="12"/>
        <v>142</v>
      </c>
      <c r="L40" s="89">
        <f t="shared" si="7"/>
        <v>51</v>
      </c>
      <c r="M40" s="115">
        <f t="shared" si="8"/>
        <v>2</v>
      </c>
      <c r="N40" s="89">
        <f t="shared" si="9"/>
        <v>-47</v>
      </c>
    </row>
    <row r="41" spans="1:14" x14ac:dyDescent="0.35">
      <c r="A41" s="8">
        <f>_xlfn.XLOOKUP(B41,All!B:B,All!A:A)</f>
        <v>50</v>
      </c>
      <c r="B41" s="8" t="s">
        <v>83</v>
      </c>
      <c r="C41" s="8" t="s">
        <v>27</v>
      </c>
      <c r="D41" s="47">
        <v>756</v>
      </c>
      <c r="E41" s="10" t="s">
        <v>258</v>
      </c>
      <c r="F41" s="89">
        <v>222</v>
      </c>
      <c r="G41" s="115">
        <f t="shared" si="25"/>
        <v>271.5</v>
      </c>
      <c r="H41" s="89">
        <v>321</v>
      </c>
      <c r="I41" s="89">
        <f t="shared" si="10"/>
        <v>51</v>
      </c>
      <c r="J41" s="115">
        <f t="shared" si="11"/>
        <v>100.5</v>
      </c>
      <c r="K41" s="89">
        <f t="shared" si="12"/>
        <v>150</v>
      </c>
      <c r="L41" s="89">
        <f t="shared" si="7"/>
        <v>44</v>
      </c>
      <c r="M41" s="115">
        <f t="shared" si="8"/>
        <v>-5.5</v>
      </c>
      <c r="N41" s="89">
        <f t="shared" si="9"/>
        <v>-55</v>
      </c>
    </row>
    <row r="42" spans="1:14" x14ac:dyDescent="0.35">
      <c r="A42" s="8">
        <f>_xlfn.XLOOKUP(B42,All!B:B,All!A:A)</f>
        <v>51</v>
      </c>
      <c r="B42" s="8" t="s">
        <v>92</v>
      </c>
      <c r="C42" s="8" t="s">
        <v>27</v>
      </c>
      <c r="D42" s="47">
        <v>710</v>
      </c>
      <c r="E42" s="10" t="s">
        <v>222</v>
      </c>
      <c r="F42" s="89">
        <v>236</v>
      </c>
      <c r="G42" s="115">
        <f t="shared" si="25"/>
        <v>271</v>
      </c>
      <c r="H42" s="89">
        <v>306</v>
      </c>
      <c r="I42" s="89">
        <f t="shared" si="10"/>
        <v>65</v>
      </c>
      <c r="J42" s="115">
        <f t="shared" si="11"/>
        <v>100</v>
      </c>
      <c r="K42" s="89">
        <f t="shared" si="12"/>
        <v>135</v>
      </c>
      <c r="L42" s="89">
        <f t="shared" si="7"/>
        <v>30</v>
      </c>
      <c r="M42" s="115">
        <f t="shared" si="8"/>
        <v>-5</v>
      </c>
      <c r="N42" s="89">
        <f t="shared" si="9"/>
        <v>-40</v>
      </c>
    </row>
    <row r="43" spans="1:14" x14ac:dyDescent="0.35">
      <c r="A43" s="8">
        <f>_xlfn.XLOOKUP(B43,All!B:B,All!A:A)</f>
        <v>52</v>
      </c>
      <c r="B43" s="8" t="s">
        <v>93</v>
      </c>
      <c r="C43" s="8" t="s">
        <v>27</v>
      </c>
      <c r="D43" s="47">
        <v>328</v>
      </c>
      <c r="E43" s="10" t="s">
        <v>248</v>
      </c>
      <c r="F43" s="89">
        <v>217</v>
      </c>
      <c r="G43" s="115">
        <f t="shared" si="25"/>
        <v>264.5</v>
      </c>
      <c r="H43" s="89">
        <v>312</v>
      </c>
      <c r="I43" s="89">
        <f t="shared" si="10"/>
        <v>46</v>
      </c>
      <c r="J43" s="115">
        <f t="shared" si="11"/>
        <v>93.5</v>
      </c>
      <c r="K43" s="89">
        <f t="shared" si="12"/>
        <v>141</v>
      </c>
      <c r="L43" s="89">
        <f t="shared" si="7"/>
        <v>49</v>
      </c>
      <c r="M43" s="115">
        <f t="shared" si="8"/>
        <v>1.5</v>
      </c>
      <c r="N43" s="89">
        <f t="shared" si="9"/>
        <v>-46</v>
      </c>
    </row>
    <row r="44" spans="1:14" x14ac:dyDescent="0.35">
      <c r="A44" s="8">
        <f>_xlfn.XLOOKUP(B44,All!B:B,All!A:A)</f>
        <v>53</v>
      </c>
      <c r="B44" s="11" t="s">
        <v>80</v>
      </c>
      <c r="C44" s="8" t="s">
        <v>27</v>
      </c>
      <c r="D44" s="47">
        <v>284</v>
      </c>
      <c r="E44" s="10" t="s">
        <v>244</v>
      </c>
      <c r="F44" s="89">
        <v>211</v>
      </c>
      <c r="G44" s="115">
        <f t="shared" si="25"/>
        <v>257</v>
      </c>
      <c r="H44" s="89">
        <v>303</v>
      </c>
      <c r="I44" s="89">
        <f t="shared" si="10"/>
        <v>40</v>
      </c>
      <c r="J44" s="115">
        <f t="shared" si="11"/>
        <v>86</v>
      </c>
      <c r="K44" s="89">
        <f t="shared" si="12"/>
        <v>132</v>
      </c>
      <c r="L44" s="89">
        <f t="shared" si="7"/>
        <v>55</v>
      </c>
      <c r="M44" s="115">
        <f t="shared" si="8"/>
        <v>9</v>
      </c>
      <c r="N44" s="89">
        <f t="shared" si="9"/>
        <v>-37</v>
      </c>
    </row>
    <row r="45" spans="1:14" x14ac:dyDescent="0.35">
      <c r="A45" s="8">
        <f>_xlfn.XLOOKUP(B45,All!B:B,All!A:A)</f>
        <v>54</v>
      </c>
      <c r="B45" s="11" t="s">
        <v>84</v>
      </c>
      <c r="C45" s="8" t="s">
        <v>27</v>
      </c>
      <c r="D45" s="47">
        <v>294</v>
      </c>
      <c r="E45" s="10" t="s">
        <v>246</v>
      </c>
      <c r="F45" s="89">
        <v>194</v>
      </c>
      <c r="G45" s="115">
        <f t="shared" si="25"/>
        <v>249</v>
      </c>
      <c r="H45" s="89">
        <v>304</v>
      </c>
      <c r="I45" s="89">
        <f t="shared" si="10"/>
        <v>23</v>
      </c>
      <c r="J45" s="115">
        <f t="shared" si="11"/>
        <v>78</v>
      </c>
      <c r="K45" s="89">
        <f t="shared" si="12"/>
        <v>133</v>
      </c>
      <c r="L45" s="89">
        <f t="shared" si="7"/>
        <v>72</v>
      </c>
      <c r="M45" s="115">
        <f t="shared" si="8"/>
        <v>17</v>
      </c>
      <c r="N45" s="89">
        <f t="shared" si="9"/>
        <v>-38</v>
      </c>
    </row>
    <row r="46" spans="1:14" x14ac:dyDescent="0.35">
      <c r="A46" s="8">
        <f>_xlfn.XLOOKUP(B46,All!B:B,All!A:A)</f>
        <v>55</v>
      </c>
      <c r="B46" s="8" t="s">
        <v>81</v>
      </c>
      <c r="C46" s="8" t="s">
        <v>27</v>
      </c>
      <c r="D46" s="47">
        <v>264</v>
      </c>
      <c r="E46" s="10" t="s">
        <v>242</v>
      </c>
      <c r="F46" s="89">
        <v>213</v>
      </c>
      <c r="G46" s="115">
        <f t="shared" si="25"/>
        <v>253.5</v>
      </c>
      <c r="H46" s="89">
        <v>294</v>
      </c>
      <c r="I46" s="89">
        <f t="shared" si="10"/>
        <v>42</v>
      </c>
      <c r="J46" s="115">
        <f t="shared" si="11"/>
        <v>82.5</v>
      </c>
      <c r="K46" s="89">
        <f t="shared" si="12"/>
        <v>123</v>
      </c>
      <c r="L46" s="89">
        <f t="shared" si="7"/>
        <v>53</v>
      </c>
      <c r="M46" s="115">
        <f t="shared" si="8"/>
        <v>12.5</v>
      </c>
      <c r="N46" s="89">
        <f t="shared" si="9"/>
        <v>-28</v>
      </c>
    </row>
    <row r="47" spans="1:14" x14ac:dyDescent="0.35">
      <c r="A47" s="8">
        <f>_xlfn.XLOOKUP(B47,All!B:B,All!A:A)</f>
        <v>56</v>
      </c>
      <c r="B47" s="8" t="s">
        <v>633</v>
      </c>
      <c r="C47" s="8" t="s">
        <v>27</v>
      </c>
      <c r="D47" s="47">
        <v>377</v>
      </c>
      <c r="E47" s="10" t="s">
        <v>238</v>
      </c>
      <c r="F47" s="89">
        <v>214</v>
      </c>
      <c r="G47" s="115">
        <f t="shared" si="25"/>
        <v>261.5</v>
      </c>
      <c r="H47" s="89">
        <v>309</v>
      </c>
      <c r="I47" s="89">
        <f t="shared" si="10"/>
        <v>43</v>
      </c>
      <c r="J47" s="115">
        <f t="shared" si="11"/>
        <v>90.5</v>
      </c>
      <c r="K47" s="89">
        <f t="shared" si="12"/>
        <v>138</v>
      </c>
      <c r="L47" s="89">
        <f t="shared" si="7"/>
        <v>52</v>
      </c>
      <c r="M47" s="115">
        <f t="shared" si="8"/>
        <v>4.5</v>
      </c>
      <c r="N47" s="89">
        <f t="shared" si="9"/>
        <v>-43</v>
      </c>
    </row>
    <row r="48" spans="1:14" x14ac:dyDescent="0.35">
      <c r="A48" s="8">
        <f>_xlfn.XLOOKUP(B48,All!B:B,All!A:A)</f>
        <v>57</v>
      </c>
      <c r="B48" s="8" t="s">
        <v>143</v>
      </c>
      <c r="C48" s="8" t="s">
        <v>27</v>
      </c>
      <c r="D48" s="47">
        <v>175</v>
      </c>
      <c r="E48" s="10" t="s">
        <v>212</v>
      </c>
      <c r="F48" s="89">
        <v>215</v>
      </c>
      <c r="G48" s="115">
        <f t="shared" si="25"/>
        <v>274.5</v>
      </c>
      <c r="H48" s="89">
        <v>334</v>
      </c>
      <c r="I48" s="89">
        <f t="shared" si="10"/>
        <v>44</v>
      </c>
      <c r="J48" s="115">
        <f t="shared" si="11"/>
        <v>103.5</v>
      </c>
      <c r="K48" s="89">
        <f t="shared" si="12"/>
        <v>163</v>
      </c>
      <c r="L48" s="89">
        <f t="shared" si="7"/>
        <v>51</v>
      </c>
      <c r="M48" s="115">
        <f t="shared" si="8"/>
        <v>-8.5</v>
      </c>
      <c r="N48" s="89">
        <f t="shared" si="9"/>
        <v>-68</v>
      </c>
    </row>
    <row r="49" spans="1:14" x14ac:dyDescent="0.35">
      <c r="A49" s="8">
        <f>_xlfn.XLOOKUP(B49,All!B:B,All!A:A)</f>
        <v>58</v>
      </c>
      <c r="B49" s="8" t="s">
        <v>91</v>
      </c>
      <c r="C49" s="8" t="s">
        <v>27</v>
      </c>
      <c r="D49" s="47">
        <v>346</v>
      </c>
      <c r="E49" s="10" t="s">
        <v>240</v>
      </c>
      <c r="F49" s="89">
        <v>209</v>
      </c>
      <c r="G49" s="115">
        <f t="shared" si="25"/>
        <v>265.5</v>
      </c>
      <c r="H49" s="89">
        <v>322</v>
      </c>
      <c r="I49" s="89">
        <f t="shared" si="10"/>
        <v>38</v>
      </c>
      <c r="J49" s="115">
        <f t="shared" si="11"/>
        <v>94.5</v>
      </c>
      <c r="K49" s="89">
        <f t="shared" si="12"/>
        <v>151</v>
      </c>
      <c r="L49" s="89">
        <f t="shared" si="7"/>
        <v>57</v>
      </c>
      <c r="M49" s="115">
        <f t="shared" si="8"/>
        <v>0.5</v>
      </c>
      <c r="N49" s="89">
        <f t="shared" si="9"/>
        <v>-56</v>
      </c>
    </row>
    <row r="50" spans="1:14" x14ac:dyDescent="0.35">
      <c r="A50" s="8">
        <f>_xlfn.XLOOKUP(B50,All!B:B,All!A:A)</f>
        <v>59</v>
      </c>
      <c r="B50" s="8" t="s">
        <v>86</v>
      </c>
      <c r="C50" s="8" t="s">
        <v>27</v>
      </c>
      <c r="D50" s="47">
        <v>458</v>
      </c>
      <c r="E50" s="10" t="s">
        <v>234</v>
      </c>
      <c r="F50" s="89">
        <v>222</v>
      </c>
      <c r="G50" s="115">
        <f t="shared" si="25"/>
        <v>256</v>
      </c>
      <c r="H50" s="89">
        <v>290</v>
      </c>
      <c r="I50" s="89">
        <f t="shared" si="10"/>
        <v>51</v>
      </c>
      <c r="J50" s="115">
        <f t="shared" si="11"/>
        <v>85</v>
      </c>
      <c r="K50" s="89">
        <f t="shared" si="12"/>
        <v>119</v>
      </c>
      <c r="L50" s="89">
        <f t="shared" si="7"/>
        <v>44</v>
      </c>
      <c r="M50" s="115">
        <f t="shared" si="8"/>
        <v>10</v>
      </c>
      <c r="N50" s="89">
        <f t="shared" si="9"/>
        <v>-24</v>
      </c>
    </row>
    <row r="51" spans="1:14" x14ac:dyDescent="0.35">
      <c r="A51" s="8">
        <f>_xlfn.XLOOKUP(B51,All!B:B,All!A:A)</f>
        <v>60</v>
      </c>
      <c r="B51" s="8" t="s">
        <v>148</v>
      </c>
      <c r="C51" s="8" t="s">
        <v>27</v>
      </c>
      <c r="D51" s="48" t="s">
        <v>176</v>
      </c>
      <c r="E51" s="10" t="s">
        <v>189</v>
      </c>
      <c r="F51" s="89">
        <v>222</v>
      </c>
      <c r="G51" s="115">
        <f t="shared" si="25"/>
        <v>271</v>
      </c>
      <c r="H51" s="89">
        <v>320</v>
      </c>
      <c r="I51" s="89">
        <f t="shared" si="10"/>
        <v>51</v>
      </c>
      <c r="J51" s="115">
        <f t="shared" si="11"/>
        <v>100</v>
      </c>
      <c r="K51" s="89">
        <f t="shared" si="12"/>
        <v>149</v>
      </c>
      <c r="L51" s="89">
        <f t="shared" si="7"/>
        <v>44</v>
      </c>
      <c r="M51" s="115">
        <f t="shared" si="8"/>
        <v>-5</v>
      </c>
      <c r="N51" s="89">
        <f t="shared" si="9"/>
        <v>-54</v>
      </c>
    </row>
    <row r="52" spans="1:14" x14ac:dyDescent="0.35">
      <c r="A52" s="8">
        <f>_xlfn.XLOOKUP(B52,All!B:B,All!A:A)</f>
        <v>61</v>
      </c>
      <c r="B52" s="8" t="s">
        <v>150</v>
      </c>
      <c r="C52" s="8" t="s">
        <v>29</v>
      </c>
      <c r="D52" s="48" t="s">
        <v>176</v>
      </c>
      <c r="E52" s="10" t="s">
        <v>192</v>
      </c>
      <c r="F52" s="89">
        <v>229</v>
      </c>
      <c r="G52" s="115">
        <f t="shared" si="25"/>
        <v>281.5</v>
      </c>
      <c r="H52" s="89">
        <v>334</v>
      </c>
      <c r="I52" s="89">
        <f t="shared" si="10"/>
        <v>58</v>
      </c>
      <c r="J52" s="115">
        <f t="shared" si="11"/>
        <v>110.5</v>
      </c>
      <c r="K52" s="89">
        <f t="shared" si="12"/>
        <v>163</v>
      </c>
      <c r="L52" s="89">
        <f t="shared" si="7"/>
        <v>37</v>
      </c>
      <c r="M52" s="115">
        <f t="shared" si="8"/>
        <v>-15.5</v>
      </c>
      <c r="N52" s="89">
        <f t="shared" si="9"/>
        <v>-68</v>
      </c>
    </row>
    <row r="53" spans="1:14" x14ac:dyDescent="0.35">
      <c r="A53" s="8">
        <f>_xlfn.XLOOKUP(B53,All!B:B,All!A:A)</f>
        <v>62</v>
      </c>
      <c r="B53" s="8" t="s">
        <v>152</v>
      </c>
      <c r="C53" s="8" t="s">
        <v>27</v>
      </c>
      <c r="D53" s="48" t="s">
        <v>176</v>
      </c>
      <c r="E53" s="10" t="s">
        <v>193</v>
      </c>
      <c r="F53" s="89">
        <v>201</v>
      </c>
      <c r="G53" s="115">
        <f t="shared" si="25"/>
        <v>264</v>
      </c>
      <c r="H53" s="89">
        <v>327</v>
      </c>
      <c r="I53" s="89">
        <f t="shared" si="10"/>
        <v>30</v>
      </c>
      <c r="J53" s="115">
        <f t="shared" si="11"/>
        <v>93</v>
      </c>
      <c r="K53" s="89">
        <f t="shared" si="12"/>
        <v>156</v>
      </c>
      <c r="L53" s="89">
        <f t="shared" si="7"/>
        <v>65</v>
      </c>
      <c r="M53" s="115">
        <f t="shared" si="8"/>
        <v>2</v>
      </c>
      <c r="N53" s="89">
        <f t="shared" si="9"/>
        <v>-61</v>
      </c>
    </row>
    <row r="54" spans="1:14" x14ac:dyDescent="0.35">
      <c r="A54" s="8">
        <f>_xlfn.XLOOKUP(B54,All!B:B,All!A:A)</f>
        <v>63</v>
      </c>
      <c r="B54" s="8" t="s">
        <v>154</v>
      </c>
      <c r="C54" s="8" t="s">
        <v>27</v>
      </c>
      <c r="D54" s="48" t="s">
        <v>176</v>
      </c>
      <c r="E54" s="10" t="s">
        <v>196</v>
      </c>
      <c r="F54" s="89">
        <v>243</v>
      </c>
      <c r="G54" s="115">
        <f t="shared" si="25"/>
        <v>292</v>
      </c>
      <c r="H54" s="89">
        <v>341</v>
      </c>
      <c r="I54" s="89">
        <f t="shared" si="10"/>
        <v>72</v>
      </c>
      <c r="J54" s="115">
        <f t="shared" si="11"/>
        <v>121</v>
      </c>
      <c r="K54" s="89">
        <f t="shared" si="12"/>
        <v>170</v>
      </c>
      <c r="L54" s="89">
        <f t="shared" si="7"/>
        <v>23</v>
      </c>
      <c r="M54" s="115">
        <f t="shared" si="8"/>
        <v>-26</v>
      </c>
      <c r="N54" s="89">
        <f t="shared" si="9"/>
        <v>-75</v>
      </c>
    </row>
    <row r="55" spans="1:14" x14ac:dyDescent="0.35">
      <c r="A55" s="8">
        <f>_xlfn.XLOOKUP(B55,All!B:B,All!A:A)</f>
        <v>64</v>
      </c>
      <c r="B55" s="8" t="s">
        <v>156</v>
      </c>
      <c r="C55" s="8" t="s">
        <v>27</v>
      </c>
      <c r="D55" s="48" t="s">
        <v>176</v>
      </c>
      <c r="E55" s="18" t="s">
        <v>197</v>
      </c>
      <c r="F55" s="89">
        <v>236</v>
      </c>
      <c r="G55" s="115">
        <f t="shared" si="25"/>
        <v>285</v>
      </c>
      <c r="H55" s="89">
        <v>334</v>
      </c>
      <c r="I55" s="89">
        <f t="shared" si="10"/>
        <v>65</v>
      </c>
      <c r="J55" s="115">
        <f t="shared" si="11"/>
        <v>114</v>
      </c>
      <c r="K55" s="89">
        <f t="shared" si="12"/>
        <v>163</v>
      </c>
      <c r="L55" s="89">
        <f t="shared" si="7"/>
        <v>30</v>
      </c>
      <c r="M55" s="115">
        <f t="shared" si="8"/>
        <v>-19</v>
      </c>
      <c r="N55" s="89">
        <f t="shared" si="9"/>
        <v>-68</v>
      </c>
    </row>
    <row r="56" spans="1:14" x14ac:dyDescent="0.35">
      <c r="A56" s="8">
        <f>_xlfn.XLOOKUP(B56,All!B:B,All!A:A)</f>
        <v>65</v>
      </c>
      <c r="B56" s="8" t="s">
        <v>326</v>
      </c>
      <c r="C56" s="8" t="s">
        <v>27</v>
      </c>
      <c r="D56" s="48" t="s">
        <v>176</v>
      </c>
      <c r="E56" s="10" t="s">
        <v>197</v>
      </c>
      <c r="F56" s="89">
        <v>236</v>
      </c>
      <c r="G56" s="115">
        <f t="shared" si="25"/>
        <v>285</v>
      </c>
      <c r="H56" s="89">
        <v>334</v>
      </c>
      <c r="I56" s="89">
        <f t="shared" si="10"/>
        <v>65</v>
      </c>
      <c r="J56" s="115">
        <f t="shared" si="11"/>
        <v>114</v>
      </c>
      <c r="K56" s="89">
        <f t="shared" si="12"/>
        <v>163</v>
      </c>
      <c r="L56" s="89">
        <f t="shared" si="7"/>
        <v>30</v>
      </c>
      <c r="M56" s="115">
        <f t="shared" si="8"/>
        <v>-19</v>
      </c>
      <c r="N56" s="89">
        <f t="shared" si="9"/>
        <v>-68</v>
      </c>
    </row>
    <row r="57" spans="1:14" x14ac:dyDescent="0.35">
      <c r="A57" s="8">
        <f>_xlfn.XLOOKUP(B57,All!B:B,All!A:A)</f>
        <v>72</v>
      </c>
      <c r="B57" s="8" t="s">
        <v>354</v>
      </c>
      <c r="C57" s="8" t="s">
        <v>27</v>
      </c>
      <c r="D57" s="46">
        <v>236</v>
      </c>
      <c r="E57" s="10" t="s">
        <v>236</v>
      </c>
      <c r="F57" s="89">
        <v>212</v>
      </c>
      <c r="G57" s="115">
        <f t="shared" si="25"/>
        <v>258</v>
      </c>
      <c r="H57" s="89">
        <v>304</v>
      </c>
      <c r="I57" s="89">
        <f t="shared" si="10"/>
        <v>41</v>
      </c>
      <c r="J57" s="115">
        <f t="shared" si="11"/>
        <v>87</v>
      </c>
      <c r="K57" s="89">
        <f t="shared" si="12"/>
        <v>133</v>
      </c>
      <c r="L57" s="89">
        <f t="shared" si="7"/>
        <v>54</v>
      </c>
      <c r="M57" s="115">
        <f t="shared" si="8"/>
        <v>8</v>
      </c>
      <c r="N57" s="89">
        <f t="shared" si="9"/>
        <v>-38</v>
      </c>
    </row>
    <row r="58" spans="1:14" x14ac:dyDescent="0.35">
      <c r="A58" s="8">
        <f>_xlfn.XLOOKUP(B58,All!B:B,All!A:A)</f>
        <v>73</v>
      </c>
      <c r="B58" s="8" t="s">
        <v>358</v>
      </c>
      <c r="C58" s="8" t="s">
        <v>27</v>
      </c>
      <c r="D58" s="48" t="s">
        <v>176</v>
      </c>
      <c r="E58" s="10" t="s">
        <v>360</v>
      </c>
      <c r="F58" s="89">
        <v>250</v>
      </c>
      <c r="G58" s="115">
        <f t="shared" si="25"/>
        <v>288.5</v>
      </c>
      <c r="H58" s="89">
        <v>327</v>
      </c>
      <c r="I58" s="89">
        <f t="shared" si="10"/>
        <v>79</v>
      </c>
      <c r="J58" s="115">
        <f t="shared" si="11"/>
        <v>117.5</v>
      </c>
      <c r="K58" s="89">
        <f t="shared" si="12"/>
        <v>156</v>
      </c>
      <c r="L58" s="89">
        <f t="shared" si="7"/>
        <v>16</v>
      </c>
      <c r="M58" s="115">
        <f t="shared" si="8"/>
        <v>-22.5</v>
      </c>
      <c r="N58" s="89">
        <f t="shared" si="9"/>
        <v>-61</v>
      </c>
    </row>
    <row r="59" spans="1:14" x14ac:dyDescent="0.35">
      <c r="A59" s="8">
        <f>_xlfn.XLOOKUP(B59,All!B:B,All!A:A)</f>
        <v>74</v>
      </c>
      <c r="B59" s="4" t="s">
        <v>399</v>
      </c>
      <c r="C59" s="10" t="s">
        <v>27</v>
      </c>
      <c r="D59" s="48" t="s">
        <v>176</v>
      </c>
      <c r="E59" s="10" t="s">
        <v>415</v>
      </c>
      <c r="F59" s="89">
        <v>201</v>
      </c>
      <c r="G59" s="115">
        <f t="shared" si="25"/>
        <v>246.5</v>
      </c>
      <c r="H59" s="89">
        <v>292</v>
      </c>
      <c r="I59" s="89">
        <f t="shared" si="10"/>
        <v>30</v>
      </c>
      <c r="J59" s="115">
        <f t="shared" si="11"/>
        <v>75.5</v>
      </c>
      <c r="K59" s="89">
        <f t="shared" si="12"/>
        <v>121</v>
      </c>
      <c r="L59" s="89">
        <f t="shared" si="7"/>
        <v>65</v>
      </c>
      <c r="M59" s="115">
        <f t="shared" si="8"/>
        <v>19.5</v>
      </c>
      <c r="N59" s="89">
        <f t="shared" si="9"/>
        <v>-26</v>
      </c>
    </row>
    <row r="60" spans="1:14" s="106" customFormat="1" x14ac:dyDescent="0.35">
      <c r="A60" s="103">
        <f>_xlfn.XLOOKUP(B60,All!B:B,All!A:A)</f>
        <v>75</v>
      </c>
      <c r="B60" s="106" t="s">
        <v>404</v>
      </c>
      <c r="C60" s="103" t="s">
        <v>27</v>
      </c>
      <c r="D60" s="104" t="s">
        <v>176</v>
      </c>
      <c r="E60" s="103" t="s">
        <v>177</v>
      </c>
      <c r="F60" s="105">
        <v>25</v>
      </c>
      <c r="G60" s="116">
        <f t="shared" si="25"/>
        <v>84.5</v>
      </c>
      <c r="H60" s="105">
        <v>144</v>
      </c>
      <c r="I60" s="105">
        <f>F60+10</f>
        <v>35</v>
      </c>
      <c r="J60" s="116">
        <f>G60+10</f>
        <v>94.5</v>
      </c>
      <c r="K60" s="105">
        <f>H60+10</f>
        <v>154</v>
      </c>
      <c r="L60" s="105">
        <f>80-F60</f>
        <v>55</v>
      </c>
      <c r="M60" s="116">
        <f>80-G60</f>
        <v>-4.5</v>
      </c>
      <c r="N60" s="105">
        <f>80-H60</f>
        <v>-64</v>
      </c>
    </row>
    <row r="61" spans="1:14" x14ac:dyDescent="0.35">
      <c r="A61" s="8">
        <f>_xlfn.XLOOKUP(B61,All!B:B,All!A:A)</f>
        <v>76</v>
      </c>
      <c r="B61" s="4" t="s">
        <v>407</v>
      </c>
      <c r="C61" s="10" t="s">
        <v>27</v>
      </c>
      <c r="D61" s="48" t="s">
        <v>176</v>
      </c>
      <c r="E61" s="10" t="s">
        <v>417</v>
      </c>
      <c r="F61" s="89">
        <v>201</v>
      </c>
      <c r="G61" s="115">
        <f t="shared" si="25"/>
        <v>250</v>
      </c>
      <c r="H61" s="89">
        <v>299</v>
      </c>
      <c r="I61" s="89">
        <f t="shared" si="10"/>
        <v>30</v>
      </c>
      <c r="J61" s="115">
        <f>G61-171</f>
        <v>79</v>
      </c>
      <c r="K61" s="89">
        <f>H61-171</f>
        <v>128</v>
      </c>
      <c r="L61" s="89">
        <f t="shared" ref="L61:N62" si="26">266-F61</f>
        <v>65</v>
      </c>
      <c r="M61" s="115">
        <f t="shared" si="26"/>
        <v>16</v>
      </c>
      <c r="N61" s="89">
        <f t="shared" si="26"/>
        <v>-33</v>
      </c>
    </row>
    <row r="62" spans="1:14" x14ac:dyDescent="0.35">
      <c r="A62" s="8">
        <f>_xlfn.XLOOKUP(B62,All!B:B,All!A:A)</f>
        <v>77</v>
      </c>
      <c r="B62" s="4" t="s">
        <v>411</v>
      </c>
      <c r="C62" s="10" t="s">
        <v>27</v>
      </c>
      <c r="D62" s="48" t="s">
        <v>176</v>
      </c>
      <c r="E62" s="10" t="s">
        <v>420</v>
      </c>
      <c r="F62" s="89">
        <v>215</v>
      </c>
      <c r="G62" s="115">
        <f t="shared" si="25"/>
        <v>267.5</v>
      </c>
      <c r="H62" s="89">
        <v>320</v>
      </c>
      <c r="I62" s="89">
        <f>F62-171</f>
        <v>44</v>
      </c>
      <c r="J62" s="115">
        <f>G62-171</f>
        <v>96.5</v>
      </c>
      <c r="K62" s="89">
        <f>H62-171</f>
        <v>149</v>
      </c>
      <c r="L62" s="89">
        <f t="shared" si="26"/>
        <v>51</v>
      </c>
      <c r="M62" s="115">
        <f t="shared" si="26"/>
        <v>-1.5</v>
      </c>
      <c r="N62" s="89">
        <f t="shared" si="26"/>
        <v>-54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7D4E1-A5FD-4F8C-94E6-3B913C70B5C4}">
  <dimension ref="A1:J19"/>
  <sheetViews>
    <sheetView workbookViewId="0"/>
  </sheetViews>
  <sheetFormatPr defaultRowHeight="14.5" x14ac:dyDescent="0.35"/>
  <cols>
    <col min="1" max="1" width="5.6328125" customWidth="1"/>
    <col min="2" max="2" width="28.54296875" customWidth="1"/>
    <col min="3" max="3" width="17.1796875" customWidth="1"/>
    <col min="4" max="4" width="6.36328125" customWidth="1"/>
    <col min="5" max="5" width="10.81640625" style="33" customWidth="1"/>
    <col min="6" max="6" width="11" style="30" customWidth="1"/>
    <col min="7" max="7" width="11.54296875" style="30" customWidth="1"/>
    <col min="8" max="8" width="11.81640625" style="30" customWidth="1"/>
    <col min="9" max="9" width="11.6328125" style="30" customWidth="1"/>
    <col min="10" max="10" width="13.1796875" style="37" customWidth="1"/>
  </cols>
  <sheetData>
    <row r="1" spans="1:10" s="19" customFormat="1" x14ac:dyDescent="0.35">
      <c r="A1" s="1" t="s">
        <v>128</v>
      </c>
      <c r="B1" s="1" t="s">
        <v>24</v>
      </c>
      <c r="C1" s="1" t="s">
        <v>28</v>
      </c>
      <c r="D1" s="7" t="s">
        <v>163</v>
      </c>
      <c r="E1" s="31" t="s">
        <v>308</v>
      </c>
      <c r="F1" s="24" t="s">
        <v>312</v>
      </c>
      <c r="G1" s="24" t="s">
        <v>313</v>
      </c>
      <c r="H1" s="24" t="s">
        <v>314</v>
      </c>
      <c r="I1" s="24" t="s">
        <v>315</v>
      </c>
      <c r="J1" s="35" t="s">
        <v>316</v>
      </c>
    </row>
    <row r="2" spans="1:10" s="10" customFormat="1" x14ac:dyDescent="0.35">
      <c r="A2" s="8">
        <f>_xlfn.XLOOKUP(B2,All!B:B,All!A:A)</f>
        <v>4</v>
      </c>
      <c r="B2" s="8" t="s">
        <v>41</v>
      </c>
      <c r="C2" s="8" t="s">
        <v>29</v>
      </c>
      <c r="D2" s="47">
        <v>421</v>
      </c>
      <c r="E2" s="25">
        <v>3861.0155675744099</v>
      </c>
      <c r="F2" s="25">
        <v>72.703820598230607</v>
      </c>
      <c r="G2" s="25">
        <v>44.570872014767701</v>
      </c>
      <c r="H2" s="25">
        <v>52.299691185406601</v>
      </c>
      <c r="I2" s="25">
        <v>41.2143806259703</v>
      </c>
      <c r="J2" s="36">
        <v>1720458.4509999999</v>
      </c>
    </row>
    <row r="3" spans="1:10" s="10" customFormat="1" x14ac:dyDescent="0.35">
      <c r="A3" s="8">
        <f>_xlfn.XLOOKUP(B3,All!B:B,All!A:A)</f>
        <v>8</v>
      </c>
      <c r="B3" s="8" t="s">
        <v>42</v>
      </c>
      <c r="C3" s="8" t="s">
        <v>30</v>
      </c>
      <c r="D3" s="48" t="s">
        <v>176</v>
      </c>
      <c r="E3" s="32">
        <v>10.699299999999999</v>
      </c>
      <c r="F3" s="30">
        <v>-88.820600323899598</v>
      </c>
      <c r="G3" s="25">
        <v>14.0105550505835</v>
      </c>
      <c r="H3" s="25">
        <v>-86.367113087633598</v>
      </c>
      <c r="I3" s="25">
        <v>13.696115514831099</v>
      </c>
      <c r="J3" s="36">
        <v>267497.56072544202</v>
      </c>
    </row>
    <row r="4" spans="1:10" s="10" customFormat="1" x14ac:dyDescent="0.35">
      <c r="A4" s="8">
        <f>_xlfn.XLOOKUP(B4,All!B:B,All!A:A)</f>
        <v>11</v>
      </c>
      <c r="B4" s="8" t="s">
        <v>40</v>
      </c>
      <c r="C4" s="8" t="s">
        <v>30</v>
      </c>
      <c r="D4" s="47">
        <v>297</v>
      </c>
      <c r="E4" s="32">
        <v>551.45100000000002</v>
      </c>
      <c r="F4" s="25">
        <v>9.4558060879892807</v>
      </c>
      <c r="G4" s="25">
        <v>47.776057903139403</v>
      </c>
      <c r="H4" s="25">
        <v>16.6224821580631</v>
      </c>
      <c r="I4" s="25">
        <v>46.833905359419902</v>
      </c>
      <c r="J4" s="36">
        <v>551774.03458224295</v>
      </c>
    </row>
    <row r="5" spans="1:10" s="10" customFormat="1" x14ac:dyDescent="0.35">
      <c r="A5" s="8">
        <f>_xlfn.XLOOKUP(B5,All!B:B,All!A:A)</f>
        <v>12</v>
      </c>
      <c r="B5" s="8" t="s">
        <v>259</v>
      </c>
      <c r="C5" s="8" t="s">
        <v>29</v>
      </c>
      <c r="D5" s="47">
        <v>259</v>
      </c>
      <c r="E5" s="32">
        <v>79.817599999999999</v>
      </c>
      <c r="F5" s="25">
        <v>7.1831222196238196</v>
      </c>
      <c r="G5" s="25">
        <v>46.541820537317101</v>
      </c>
      <c r="H5" s="25">
        <v>3.06400740446256</v>
      </c>
      <c r="I5" s="25">
        <v>43.067886450109299</v>
      </c>
      <c r="J5" s="36">
        <v>505055.82883189799</v>
      </c>
    </row>
    <row r="6" spans="1:10" s="10" customFormat="1" x14ac:dyDescent="0.35">
      <c r="A6" s="8">
        <f>_xlfn.XLOOKUP(B6,All!B:B,All!A:A)</f>
        <v>13</v>
      </c>
      <c r="B6" s="8" t="s">
        <v>261</v>
      </c>
      <c r="C6" s="8" t="s">
        <v>29</v>
      </c>
      <c r="D6" s="47">
        <v>288</v>
      </c>
      <c r="E6" s="32">
        <v>3132.88</v>
      </c>
      <c r="F6" s="25">
        <v>38.668115470555698</v>
      </c>
      <c r="G6" s="25">
        <v>55.384951723329998</v>
      </c>
      <c r="H6" s="25">
        <v>81.762627536241595</v>
      </c>
      <c r="I6" s="25">
        <v>56.293464029244603</v>
      </c>
      <c r="J6" s="36">
        <v>2657514.7412646799</v>
      </c>
    </row>
    <row r="7" spans="1:10" s="10" customFormat="1" x14ac:dyDescent="0.35">
      <c r="A7" s="8">
        <v>17</v>
      </c>
      <c r="B7" s="8" t="s">
        <v>422</v>
      </c>
      <c r="C7" s="8" t="s">
        <v>30</v>
      </c>
      <c r="D7" s="48" t="s">
        <v>176</v>
      </c>
      <c r="E7" s="32">
        <v>46.9938</v>
      </c>
      <c r="F7" s="25">
        <v>-100.235404616053</v>
      </c>
      <c r="G7" s="25">
        <v>20.397608843702201</v>
      </c>
      <c r="H7" s="25">
        <v>84.092218713999998</v>
      </c>
      <c r="I7" s="25">
        <v>46.993848090999997</v>
      </c>
      <c r="J7" s="36">
        <v>278919.40382440097</v>
      </c>
    </row>
    <row r="8" spans="1:10" s="10" customFormat="1" x14ac:dyDescent="0.35">
      <c r="A8" s="8">
        <f>_xlfn.XLOOKUP(B8,All!B:B,All!A:A)</f>
        <v>29</v>
      </c>
      <c r="B8" s="8" t="s">
        <v>160</v>
      </c>
      <c r="C8" s="8" t="s">
        <v>30</v>
      </c>
      <c r="D8" s="48" t="s">
        <v>176</v>
      </c>
      <c r="E8" s="32">
        <v>861.64700000000005</v>
      </c>
      <c r="F8" s="25">
        <v>30.6760495630236</v>
      </c>
      <c r="G8" s="25">
        <v>2.4193082397796299</v>
      </c>
      <c r="H8" s="25">
        <v>29.236131765826698</v>
      </c>
      <c r="I8" s="25">
        <v>-8.9283627108546906</v>
      </c>
      <c r="J8" s="36">
        <v>1264972.41699493</v>
      </c>
    </row>
    <row r="9" spans="1:10" x14ac:dyDescent="0.35">
      <c r="A9" s="8">
        <f>_xlfn.XLOOKUP(B9,All!B:B,All!A:A)</f>
        <v>30</v>
      </c>
      <c r="B9" s="8" t="s">
        <v>330</v>
      </c>
      <c r="C9" s="8" t="s">
        <v>30</v>
      </c>
      <c r="D9" s="48" t="s">
        <v>176</v>
      </c>
      <c r="E9" s="32">
        <v>0.11604</v>
      </c>
      <c r="F9" s="25">
        <v>-14.1058553187518</v>
      </c>
      <c r="G9" s="25">
        <v>28.3279934481574</v>
      </c>
      <c r="H9" s="25">
        <v>-14.0297205904586</v>
      </c>
      <c r="I9" s="25">
        <v>28.395030699503899</v>
      </c>
      <c r="J9" s="36">
        <v>10530.9943592768</v>
      </c>
    </row>
    <row r="10" spans="1:10" x14ac:dyDescent="0.35">
      <c r="A10" s="8">
        <v>36</v>
      </c>
      <c r="B10" s="18" t="s">
        <v>432</v>
      </c>
      <c r="C10" s="8" t="s">
        <v>466</v>
      </c>
      <c r="D10" s="111">
        <v>488</v>
      </c>
      <c r="E10" s="33">
        <v>4182.3</v>
      </c>
      <c r="F10" s="30">
        <v>52.903967876502001</v>
      </c>
      <c r="G10" s="30">
        <v>32.420627664199102</v>
      </c>
      <c r="H10" s="30">
        <v>61.981587081428401</v>
      </c>
      <c r="I10" s="30">
        <v>46.559240063174599</v>
      </c>
      <c r="J10" s="37">
        <v>1750423.3054068999</v>
      </c>
    </row>
    <row r="11" spans="1:10" x14ac:dyDescent="0.35">
      <c r="A11" s="8">
        <v>37</v>
      </c>
      <c r="B11" s="18" t="s">
        <v>433</v>
      </c>
      <c r="C11" s="8" t="s">
        <v>30</v>
      </c>
      <c r="D11" s="48" t="s">
        <v>176</v>
      </c>
      <c r="E11" s="33">
        <v>34.506300000000003</v>
      </c>
      <c r="F11" s="30">
        <v>14.442158177186499</v>
      </c>
      <c r="G11" s="30">
        <v>38.696888338271897</v>
      </c>
      <c r="H11" s="30">
        <v>12.2922224382925</v>
      </c>
      <c r="I11" s="30">
        <v>42.965359080339297</v>
      </c>
      <c r="J11" s="37">
        <v>507471.47356734402</v>
      </c>
    </row>
    <row r="12" spans="1:10" x14ac:dyDescent="0.35">
      <c r="A12" s="8">
        <f>_xlfn.XLOOKUP(B12,All!B:B,All!A:A)</f>
        <v>66</v>
      </c>
      <c r="B12" t="s">
        <v>425</v>
      </c>
      <c r="C12" s="8" t="s">
        <v>30</v>
      </c>
      <c r="D12" s="48" t="s">
        <v>176</v>
      </c>
      <c r="E12" s="33">
        <v>34.596600000000002</v>
      </c>
      <c r="F12" s="30">
        <v>-73.969159823456394</v>
      </c>
      <c r="G12" s="30">
        <v>9.7293335380855996</v>
      </c>
      <c r="H12" s="30">
        <v>-71.171957426264498</v>
      </c>
      <c r="I12" s="30">
        <v>9.2675972887415803</v>
      </c>
      <c r="J12" s="37">
        <v>311357.28408294002</v>
      </c>
    </row>
    <row r="13" spans="1:10" x14ac:dyDescent="0.35">
      <c r="A13" s="8">
        <f>_xlfn.XLOOKUP(B13,All!B:B,All!A:A)</f>
        <v>67</v>
      </c>
      <c r="B13" t="s">
        <v>426</v>
      </c>
      <c r="C13" s="8" t="s">
        <v>30</v>
      </c>
      <c r="D13" s="48" t="s">
        <v>176</v>
      </c>
      <c r="E13" s="33">
        <v>22.0258</v>
      </c>
      <c r="F13" s="30">
        <v>-80.5395212549017</v>
      </c>
      <c r="G13" s="30">
        <v>8.6908763372599207</v>
      </c>
      <c r="H13" s="30">
        <v>-79.415709729445297</v>
      </c>
      <c r="I13" s="30">
        <v>9.5916556734280398</v>
      </c>
      <c r="J13" s="37">
        <v>158693.279243631</v>
      </c>
    </row>
    <row r="14" spans="1:10" x14ac:dyDescent="0.35">
      <c r="A14" s="8">
        <f>_xlfn.XLOOKUP(B14,All!B:B,All!A:A)</f>
        <v>68</v>
      </c>
      <c r="B14" t="s">
        <v>427</v>
      </c>
      <c r="C14" s="8" t="s">
        <v>30</v>
      </c>
      <c r="D14" s="48" t="s">
        <v>176</v>
      </c>
      <c r="E14" s="33">
        <v>65.8506</v>
      </c>
      <c r="F14" s="30">
        <v>-78.8724077949432</v>
      </c>
      <c r="G14" s="30">
        <v>6.1549722097424704</v>
      </c>
      <c r="H14" s="30">
        <v>-77.902596273688999</v>
      </c>
      <c r="I14" s="30">
        <v>4.8116648853063504</v>
      </c>
      <c r="J14" s="37">
        <v>183345.71857513499</v>
      </c>
    </row>
    <row r="15" spans="1:10" x14ac:dyDescent="0.35">
      <c r="A15" s="8">
        <f>_xlfn.XLOOKUP(B15,All!B:B,All!A:A)</f>
        <v>69</v>
      </c>
      <c r="B15" t="s">
        <v>428</v>
      </c>
      <c r="C15" s="8" t="s">
        <v>30</v>
      </c>
      <c r="D15" s="48" t="s">
        <v>176</v>
      </c>
      <c r="E15" s="33">
        <v>3.2466900000000001</v>
      </c>
      <c r="F15" s="30">
        <v>-78.571490786515895</v>
      </c>
      <c r="G15" s="30">
        <v>7.2619650593346998</v>
      </c>
      <c r="H15" s="30">
        <v>-78.842588708410105</v>
      </c>
      <c r="I15" s="30">
        <v>6.60619355290161</v>
      </c>
      <c r="J15" s="37">
        <v>78466.5298130437</v>
      </c>
    </row>
    <row r="16" spans="1:10" x14ac:dyDescent="0.35">
      <c r="A16" s="8">
        <f>_xlfn.XLOOKUP(B16,All!B:B,All!A:A)</f>
        <v>70</v>
      </c>
      <c r="B16" t="s">
        <v>170</v>
      </c>
      <c r="C16" s="8" t="s">
        <v>30</v>
      </c>
      <c r="D16" s="48" t="s">
        <v>176</v>
      </c>
      <c r="E16" s="33">
        <v>57.299700000000001</v>
      </c>
      <c r="F16" s="30">
        <v>-56.033760350648301</v>
      </c>
      <c r="G16" s="30">
        <v>5.3511666571666696</v>
      </c>
      <c r="H16" s="30">
        <v>-62.918027941863897</v>
      </c>
      <c r="I16" s="30">
        <v>4.3872618419664802</v>
      </c>
      <c r="J16" s="37">
        <v>770997.05740968103</v>
      </c>
    </row>
    <row r="17" spans="1:10" x14ac:dyDescent="0.35">
      <c r="A17" s="8">
        <f>_xlfn.XLOOKUP(B17,All!B:B,All!A:A)</f>
        <v>71</v>
      </c>
      <c r="B17" t="s">
        <v>172</v>
      </c>
      <c r="C17" s="8" t="s">
        <v>30</v>
      </c>
      <c r="D17" s="48" t="s">
        <v>176</v>
      </c>
      <c r="E17" s="33">
        <v>212.98500000000001</v>
      </c>
      <c r="F17" s="30">
        <v>-69.742206797899698</v>
      </c>
      <c r="G17" s="30">
        <v>8.6361857822997408</v>
      </c>
      <c r="H17" s="30">
        <v>-69.069032168892093</v>
      </c>
      <c r="I17" s="30">
        <v>-0.64508165928628802</v>
      </c>
      <c r="J17" s="37">
        <v>1029054.71769715</v>
      </c>
    </row>
    <row r="18" spans="1:10" x14ac:dyDescent="0.35">
      <c r="A18">
        <v>78</v>
      </c>
      <c r="B18" s="4" t="s">
        <v>458</v>
      </c>
      <c r="C18" s="4" t="s">
        <v>30</v>
      </c>
      <c r="D18" s="48" t="s">
        <v>176</v>
      </c>
      <c r="E18" s="33">
        <v>119.26600000000001</v>
      </c>
      <c r="F18" s="30">
        <v>147.75400951248201</v>
      </c>
      <c r="G18" s="30">
        <v>-35.192315123727298</v>
      </c>
      <c r="H18" s="30">
        <v>147.55623591118001</v>
      </c>
      <c r="I18" s="30">
        <v>-32.191518425691903</v>
      </c>
      <c r="J18" s="37">
        <v>333343.63157812803</v>
      </c>
    </row>
    <row r="19" spans="1:10" x14ac:dyDescent="0.35">
      <c r="A19" s="8">
        <v>79</v>
      </c>
      <c r="B19" s="113" t="s">
        <v>474</v>
      </c>
      <c r="C19" s="4" t="s">
        <v>30</v>
      </c>
      <c r="D19" s="48" t="s">
        <v>176</v>
      </c>
      <c r="E19" s="33">
        <v>6.9853600000000004E-3</v>
      </c>
      <c r="F19" s="30">
        <v>-66.386904074909495</v>
      </c>
      <c r="G19" s="30">
        <v>18.218979817786</v>
      </c>
      <c r="H19" s="30">
        <v>-66.931315054845797</v>
      </c>
      <c r="I19" s="30">
        <v>18.1234817077146</v>
      </c>
      <c r="J19" s="37">
        <v>58561.700212687902</v>
      </c>
    </row>
  </sheetData>
  <sortState xmlns:xlrd2="http://schemas.microsoft.com/office/spreadsheetml/2017/richdata2" ref="A2:J18">
    <sortCondition ref="A1:A1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All</vt:lpstr>
      <vt:lpstr>Clock</vt:lpstr>
      <vt:lpstr>Adcyap1</vt:lpstr>
      <vt:lpstr>NPAS2</vt:lpstr>
      <vt:lpstr>CREB1</vt:lpstr>
      <vt:lpstr>Migration Data</vt:lpstr>
      <vt:lpstr>Migr Dates Pre</vt:lpstr>
      <vt:lpstr>Migr Dates Post</vt:lpstr>
      <vt:lpstr>Resident Data</vt:lpstr>
      <vt:lpstr>NCBI Suppl Data</vt:lpstr>
      <vt:lpstr>Clock Analysis Data</vt:lpstr>
      <vt:lpstr>Adcyap1 Analysis Data</vt:lpstr>
      <vt:lpstr>Taxa for Distance Matrix</vt:lpstr>
      <vt:lpstr>Clock!_Hlk90476164</vt:lpstr>
      <vt:lpstr>Clock!_Hlk90476202</vt:lpstr>
      <vt:lpstr>Clock!_Hlk91090135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Stéphane Le Clercq</dc:creator>
  <cp:lastModifiedBy>Louis Stéphane Le Clercq</cp:lastModifiedBy>
  <dcterms:created xsi:type="dcterms:W3CDTF">2021-12-25T16:15:36Z</dcterms:created>
  <dcterms:modified xsi:type="dcterms:W3CDTF">2022-03-30T11:17:01Z</dcterms:modified>
</cp:coreProperties>
</file>